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ik\OneDrive\Dokumente\DATA\Desktop\Q4 2023 GDP\Debt Q4 2023\Q1 2024\Q2 2024 Debt\"/>
    </mc:Choice>
  </mc:AlternateContent>
  <xr:revisionPtr revIDLastSave="0" documentId="13_ncr:1_{1BD963C8-7320-412D-B43F-C4A652800246}" xr6:coauthVersionLast="47" xr6:coauthVersionMax="47" xr10:uidLastSave="{00000000-0000-0000-0000-000000000000}"/>
  <bookViews>
    <workbookView xWindow="-98" yWindow="-98" windowWidth="21795" windowHeight="12975" xr2:uid="{4EE7B3D3-C6A4-42FD-8A62-8BE2B772D194}"/>
  </bookViews>
  <sheets>
    <sheet name="Summary" sheetId="1" r:id="rId1"/>
    <sheet name="Domestic Debt" sheetId="2" r:id="rId2"/>
    <sheet name="External Debt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4" i="5" l="1"/>
  <c r="BM15" i="5" s="1"/>
  <c r="BM16" i="5" s="1"/>
  <c r="BM17" i="5" s="1"/>
  <c r="BM18" i="5" s="1"/>
  <c r="BM19" i="5" s="1"/>
  <c r="BM20" i="5" s="1"/>
  <c r="BM21" i="5" s="1"/>
  <c r="BM22" i="5" s="1"/>
  <c r="BM23" i="5" s="1"/>
  <c r="BM24" i="5" s="1"/>
  <c r="BM25" i="5" s="1"/>
  <c r="BM26" i="5" s="1"/>
  <c r="BM27" i="5" s="1"/>
  <c r="BM28" i="5" s="1"/>
  <c r="BM29" i="5" s="1"/>
  <c r="BM30" i="5" s="1"/>
  <c r="BM31" i="5" s="1"/>
  <c r="BM32" i="5" s="1"/>
  <c r="BM33" i="5" s="1"/>
  <c r="BM34" i="5" s="1"/>
  <c r="BM35" i="5" s="1"/>
  <c r="BM36" i="5" s="1"/>
  <c r="BM37" i="5" s="1"/>
  <c r="BM38" i="5" s="1"/>
  <c r="BM39" i="5" s="1"/>
  <c r="BM40" i="5" s="1"/>
  <c r="BM41" i="5" s="1"/>
  <c r="BM42" i="5" s="1"/>
  <c r="BM43" i="5" s="1"/>
  <c r="BM44" i="5" s="1"/>
  <c r="BM45" i="5" s="1"/>
  <c r="BM46" i="5" s="1"/>
  <c r="BM47" i="5" s="1"/>
  <c r="BM48" i="5" s="1"/>
  <c r="BM49" i="5" s="1"/>
  <c r="BJ52" i="5"/>
  <c r="BI51" i="5"/>
  <c r="BH51" i="5"/>
  <c r="BG51" i="5"/>
  <c r="BF50" i="5"/>
  <c r="BF51" i="5" s="1"/>
  <c r="BE50" i="5"/>
  <c r="BJ50" i="5" s="1"/>
  <c r="BJ53" i="5" s="1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J33" i="5"/>
  <c r="BJ32" i="5"/>
  <c r="BJ31" i="5"/>
  <c r="BF31" i="5"/>
  <c r="BJ30" i="5"/>
  <c r="BJ29" i="5"/>
  <c r="BJ28" i="5"/>
  <c r="BJ27" i="5"/>
  <c r="BJ26" i="5"/>
  <c r="BJ25" i="5"/>
  <c r="BJ24" i="5"/>
  <c r="BJ23" i="5"/>
  <c r="BJ22" i="5"/>
  <c r="BJ21" i="5"/>
  <c r="BF21" i="5"/>
  <c r="BJ20" i="5"/>
  <c r="BJ19" i="5"/>
  <c r="BJ18" i="5"/>
  <c r="BJ17" i="5"/>
  <c r="BJ16" i="5"/>
  <c r="BJ15" i="5"/>
  <c r="BJ14" i="5"/>
  <c r="BC14" i="5"/>
  <c r="BC15" i="5" s="1"/>
  <c r="BC16" i="5" s="1"/>
  <c r="BC17" i="5" s="1"/>
  <c r="BC18" i="5" s="1"/>
  <c r="BC19" i="5" s="1"/>
  <c r="BC20" i="5" s="1"/>
  <c r="BC21" i="5" s="1"/>
  <c r="BC22" i="5" s="1"/>
  <c r="BC23" i="5" s="1"/>
  <c r="BC24" i="5" s="1"/>
  <c r="BC25" i="5" s="1"/>
  <c r="BC26" i="5" s="1"/>
  <c r="BC27" i="5" s="1"/>
  <c r="BC28" i="5" s="1"/>
  <c r="BC29" i="5" s="1"/>
  <c r="BC30" i="5" s="1"/>
  <c r="BC31" i="5" s="1"/>
  <c r="BC32" i="5" s="1"/>
  <c r="BC33" i="5" s="1"/>
  <c r="BC34" i="5" s="1"/>
  <c r="BC35" i="5" s="1"/>
  <c r="BC36" i="5" s="1"/>
  <c r="BC37" i="5" s="1"/>
  <c r="BC38" i="5" s="1"/>
  <c r="BC39" i="5" s="1"/>
  <c r="BC40" i="5" s="1"/>
  <c r="BC41" i="5" s="1"/>
  <c r="BC42" i="5" s="1"/>
  <c r="BC43" i="5" s="1"/>
  <c r="BC44" i="5" s="1"/>
  <c r="BC45" i="5" s="1"/>
  <c r="BC46" i="5" s="1"/>
  <c r="BC47" i="5" s="1"/>
  <c r="BC48" i="5" s="1"/>
  <c r="BC49" i="5" s="1"/>
  <c r="BJ13" i="5"/>
  <c r="BE51" i="5" l="1"/>
  <c r="BJ51" i="5"/>
  <c r="BJ54" i="5" s="1"/>
  <c r="L41" i="2" l="1"/>
  <c r="AZ56" i="5" l="1"/>
  <c r="AY52" i="5" l="1"/>
  <c r="AX52" i="5"/>
  <c r="AW52" i="5"/>
  <c r="AT52" i="5"/>
  <c r="AZ49" i="5"/>
  <c r="AZ48" i="5"/>
  <c r="AZ47" i="5"/>
  <c r="AZ46" i="5"/>
  <c r="AU45" i="5"/>
  <c r="AZ45" i="5" s="1"/>
  <c r="AZ44" i="5"/>
  <c r="AU43" i="5"/>
  <c r="AZ43" i="5" s="1"/>
  <c r="AZ42" i="5"/>
  <c r="AU41" i="5"/>
  <c r="AZ41" i="5" s="1"/>
  <c r="AZ40" i="5"/>
  <c r="AU40" i="5"/>
  <c r="AU39" i="5"/>
  <c r="AZ39" i="5" s="1"/>
  <c r="AZ38" i="5"/>
  <c r="AU38" i="5"/>
  <c r="AZ37" i="5"/>
  <c r="AU36" i="5"/>
  <c r="AZ36" i="5" s="1"/>
  <c r="AZ35" i="5"/>
  <c r="AZ34" i="5"/>
  <c r="AZ33" i="5"/>
  <c r="AZ32" i="5"/>
  <c r="AV31" i="5"/>
  <c r="AU31" i="5"/>
  <c r="AV30" i="5"/>
  <c r="AZ30" i="5" s="1"/>
  <c r="AV29" i="5"/>
  <c r="AZ29" i="5" s="1"/>
  <c r="AU28" i="5"/>
  <c r="AZ28" i="5" s="1"/>
  <c r="AZ27" i="5"/>
  <c r="AU26" i="5"/>
  <c r="AZ26" i="5" s="1"/>
  <c r="AZ25" i="5"/>
  <c r="AZ24" i="5"/>
  <c r="AV23" i="5"/>
  <c r="AZ23" i="5" s="1"/>
  <c r="AZ22" i="5"/>
  <c r="AU21" i="5"/>
  <c r="AZ21" i="5" s="1"/>
  <c r="AZ20" i="5"/>
  <c r="AZ19" i="5"/>
  <c r="AZ18" i="5"/>
  <c r="AZ17" i="5"/>
  <c r="AZ16" i="5"/>
  <c r="AZ15" i="5"/>
  <c r="AU14" i="5"/>
  <c r="AZ14" i="5" s="1"/>
  <c r="AR14" i="5"/>
  <c r="AR15" i="5" s="1"/>
  <c r="AR16" i="5" s="1"/>
  <c r="AR17" i="5" s="1"/>
  <c r="AR18" i="5" s="1"/>
  <c r="AR19" i="5" s="1"/>
  <c r="AR20" i="5" s="1"/>
  <c r="AR21" i="5" s="1"/>
  <c r="AR22" i="5" s="1"/>
  <c r="AR23" i="5" s="1"/>
  <c r="AR24" i="5" s="1"/>
  <c r="AR25" i="5" s="1"/>
  <c r="AR26" i="5" s="1"/>
  <c r="AR27" i="5" s="1"/>
  <c r="AR28" i="5" s="1"/>
  <c r="AR29" i="5" s="1"/>
  <c r="AR30" i="5" s="1"/>
  <c r="AR31" i="5" s="1"/>
  <c r="AR32" i="5" s="1"/>
  <c r="AR33" i="5" s="1"/>
  <c r="AR34" i="5" s="1"/>
  <c r="AR35" i="5" s="1"/>
  <c r="AR36" i="5" s="1"/>
  <c r="AR37" i="5" s="1"/>
  <c r="AR38" i="5" s="1"/>
  <c r="AR39" i="5" s="1"/>
  <c r="AR40" i="5" s="1"/>
  <c r="AR41" i="5" s="1"/>
  <c r="AR42" i="5" s="1"/>
  <c r="AR43" i="5" s="1"/>
  <c r="AR44" i="5" s="1"/>
  <c r="AR45" i="5" s="1"/>
  <c r="AR46" i="5" s="1"/>
  <c r="AR47" i="5" s="1"/>
  <c r="AR48" i="5" s="1"/>
  <c r="AR49" i="5" s="1"/>
  <c r="AZ13" i="5"/>
  <c r="AV50" i="5" l="1"/>
  <c r="AV52" i="5" s="1"/>
  <c r="AZ31" i="5"/>
  <c r="AU50" i="5"/>
  <c r="AU52" i="5" s="1"/>
  <c r="AZ50" i="5" l="1"/>
  <c r="AZ55" i="5" s="1"/>
  <c r="AJ52" i="5"/>
  <c r="AK50" i="5"/>
  <c r="AJ50" i="5"/>
  <c r="AI50" i="5"/>
  <c r="AI51" i="5" s="1"/>
  <c r="AG14" i="5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O50" i="5" l="1"/>
  <c r="AJ51" i="5"/>
  <c r="AO52" i="5"/>
  <c r="AO51" i="5" s="1"/>
  <c r="AO56" i="5" s="1"/>
  <c r="AO55" i="5" l="1"/>
  <c r="AO54" i="5"/>
  <c r="AO53" i="5"/>
  <c r="H41" i="2" l="1"/>
  <c r="D41" i="2"/>
  <c r="E41" i="2"/>
  <c r="F41" i="2"/>
  <c r="G41" i="2"/>
  <c r="H14" i="5"/>
  <c r="H13" i="5"/>
  <c r="H52" i="5" l="1"/>
  <c r="R52" i="5"/>
  <c r="AC13" i="5"/>
  <c r="Z54" i="5"/>
  <c r="Z53" i="5"/>
  <c r="Z52" i="5"/>
  <c r="AC52" i="5" s="1"/>
  <c r="Z50" i="5"/>
  <c r="Z51" i="5" s="1"/>
  <c r="X50" i="5"/>
  <c r="AC49" i="5"/>
  <c r="AC47" i="5"/>
  <c r="AC45" i="5"/>
  <c r="AC44" i="5"/>
  <c r="Y43" i="5"/>
  <c r="AC43" i="5" s="1"/>
  <c r="AC42" i="5"/>
  <c r="AC41" i="5"/>
  <c r="Y40" i="5"/>
  <c r="AC40" i="5" s="1"/>
  <c r="AC39" i="5"/>
  <c r="AC38" i="5"/>
  <c r="AC37" i="5"/>
  <c r="AC36" i="5"/>
  <c r="AC35" i="5"/>
  <c r="AC34" i="5"/>
  <c r="AC33" i="5"/>
  <c r="AC32" i="5"/>
  <c r="Y31" i="5"/>
  <c r="AC31" i="5" s="1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V14" i="5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X51" i="5" l="1"/>
  <c r="X53" i="5" s="1"/>
  <c r="Y50" i="5"/>
  <c r="AC50" i="5" s="1"/>
  <c r="AC55" i="5" s="1"/>
  <c r="AC51" i="5" l="1"/>
  <c r="AC56" i="5" s="1"/>
  <c r="Y51" i="5"/>
  <c r="O54" i="5" l="1"/>
  <c r="O53" i="5"/>
  <c r="P51" i="5"/>
  <c r="O50" i="5"/>
  <c r="O51" i="5" s="1"/>
  <c r="R49" i="5"/>
  <c r="M47" i="5"/>
  <c r="R47" i="5" s="1"/>
  <c r="M46" i="5"/>
  <c r="R46" i="5" s="1"/>
  <c r="M45" i="5"/>
  <c r="R45" i="5" s="1"/>
  <c r="M44" i="5"/>
  <c r="R44" i="5" s="1"/>
  <c r="R43" i="5"/>
  <c r="M42" i="5"/>
  <c r="R42" i="5" s="1"/>
  <c r="R41" i="5"/>
  <c r="N41" i="5"/>
  <c r="N50" i="5" s="1"/>
  <c r="N51" i="5" s="1"/>
  <c r="R40" i="5"/>
  <c r="R39" i="5"/>
  <c r="R38" i="5"/>
  <c r="M37" i="5"/>
  <c r="R37" i="5" s="1"/>
  <c r="R36" i="5"/>
  <c r="M35" i="5"/>
  <c r="R35" i="5" s="1"/>
  <c r="M34" i="5"/>
  <c r="R34" i="5" s="1"/>
  <c r="M33" i="5"/>
  <c r="R33" i="5" s="1"/>
  <c r="M32" i="5"/>
  <c r="R32" i="5" s="1"/>
  <c r="R31" i="5"/>
  <c r="R30" i="5"/>
  <c r="M29" i="5"/>
  <c r="R29" i="5" s="1"/>
  <c r="R28" i="5"/>
  <c r="M27" i="5"/>
  <c r="R27" i="5" s="1"/>
  <c r="R26" i="5"/>
  <c r="M25" i="5"/>
  <c r="R25" i="5" s="1"/>
  <c r="M24" i="5"/>
  <c r="R24" i="5" s="1"/>
  <c r="M23" i="5"/>
  <c r="R23" i="5" s="1"/>
  <c r="M22" i="5"/>
  <c r="R22" i="5" s="1"/>
  <c r="R21" i="5"/>
  <c r="M20" i="5"/>
  <c r="R20" i="5" s="1"/>
  <c r="M19" i="5"/>
  <c r="R19" i="5" s="1"/>
  <c r="M18" i="5"/>
  <c r="R18" i="5" s="1"/>
  <c r="M17" i="5"/>
  <c r="R17" i="5" s="1"/>
  <c r="M16" i="5"/>
  <c r="R16" i="5" s="1"/>
  <c r="M15" i="5"/>
  <c r="R15" i="5" s="1"/>
  <c r="R14" i="5"/>
  <c r="K14" i="5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M13" i="5"/>
  <c r="R13" i="5" s="1"/>
  <c r="M50" i="5" l="1"/>
  <c r="R50" i="5" l="1"/>
  <c r="M51" i="5"/>
  <c r="M53" i="5" s="1"/>
  <c r="R55" i="5" l="1"/>
  <c r="R51" i="5"/>
  <c r="R56" i="5" s="1"/>
  <c r="G55" i="5"/>
  <c r="E53" i="5"/>
  <c r="G51" i="5"/>
  <c r="G56" i="5" s="1"/>
  <c r="F50" i="5"/>
  <c r="F55" i="5" s="1"/>
  <c r="E50" i="5"/>
  <c r="E55" i="5" s="1"/>
  <c r="C50" i="5"/>
  <c r="H49" i="5"/>
  <c r="I49" i="5" s="1"/>
  <c r="H48" i="5"/>
  <c r="I48" i="5" s="1"/>
  <c r="H47" i="5"/>
  <c r="I47" i="5" s="1"/>
  <c r="I46" i="5"/>
  <c r="H46" i="5"/>
  <c r="H45" i="5"/>
  <c r="I45" i="5" s="1"/>
  <c r="H44" i="5"/>
  <c r="I44" i="5" s="1"/>
  <c r="H43" i="5"/>
  <c r="I43" i="5" s="1"/>
  <c r="H42" i="5"/>
  <c r="I42" i="5" s="1"/>
  <c r="D41" i="5"/>
  <c r="H41" i="5" s="1"/>
  <c r="I41" i="5" s="1"/>
  <c r="H40" i="5"/>
  <c r="I40" i="5" s="1"/>
  <c r="H39" i="5"/>
  <c r="I39" i="5" s="1"/>
  <c r="H38" i="5"/>
  <c r="I38" i="5" s="1"/>
  <c r="H37" i="5"/>
  <c r="I37" i="5" s="1"/>
  <c r="D36" i="5"/>
  <c r="H36" i="5" s="1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I27" i="5"/>
  <c r="H27" i="5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I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I13" i="5"/>
  <c r="C55" i="5" l="1"/>
  <c r="C51" i="5"/>
  <c r="C56" i="5" s="1"/>
  <c r="D50" i="5"/>
  <c r="H50" i="5" s="1"/>
  <c r="E51" i="5"/>
  <c r="E56" i="5" s="1"/>
  <c r="F51" i="5"/>
  <c r="F56" i="5" s="1"/>
  <c r="H55" i="5" l="1"/>
  <c r="H51" i="5"/>
  <c r="H56" i="5" s="1"/>
  <c r="D51" i="5"/>
  <c r="D56" i="5" s="1"/>
  <c r="D55" i="5"/>
  <c r="E54" i="5" s="1"/>
  <c r="I50" i="5"/>
  <c r="I51" i="5" l="1"/>
  <c r="I52" i="5" s="1"/>
  <c r="E4" i="1" l="1"/>
  <c r="C41" i="2"/>
  <c r="E17" i="1"/>
  <c r="E7" i="1"/>
  <c r="E14" i="1"/>
  <c r="E10" i="1" l="1"/>
  <c r="E20" i="1"/>
  <c r="D10" i="1" l="1"/>
</calcChain>
</file>

<file path=xl/sharedStrings.xml><?xml version="1.0" encoding="utf-8"?>
<sst xmlns="http://schemas.openxmlformats.org/spreadsheetml/2006/main" count="564" uniqueCount="148">
  <si>
    <t>Debt Statistics</t>
  </si>
  <si>
    <t>Q2 2021</t>
  </si>
  <si>
    <t>Q3 2021</t>
  </si>
  <si>
    <t>Q4 2021</t>
  </si>
  <si>
    <t>Q1 2022</t>
  </si>
  <si>
    <t>Q2 2022</t>
  </si>
  <si>
    <t>Total External Debt</t>
  </si>
  <si>
    <t>FGN Only</t>
  </si>
  <si>
    <t>States &amp; FCT</t>
  </si>
  <si>
    <t>Debt Category</t>
  </si>
  <si>
    <t>Amount Outstanding (US$’M)</t>
  </si>
  <si>
    <r>
      <t>Amount Outstanding (</t>
    </r>
    <r>
      <rPr>
        <b/>
        <strike/>
        <sz val="10"/>
        <color rgb="FFFFFFFF"/>
        <rFont val="Tahoma"/>
        <family val="2"/>
      </rPr>
      <t>N</t>
    </r>
    <r>
      <rPr>
        <b/>
        <sz val="10"/>
        <color rgb="FFFFFFFF"/>
        <rFont val="Tahoma"/>
        <family val="2"/>
      </rPr>
      <t>’M)</t>
    </r>
  </si>
  <si>
    <t>A.</t>
  </si>
  <si>
    <t>B.</t>
  </si>
  <si>
    <t xml:space="preserve">Total Domestic Debt </t>
  </si>
  <si>
    <t>C.</t>
  </si>
  <si>
    <t>Total Public Debt(A+B)</t>
  </si>
  <si>
    <t>Amount Outstanding (N’M)</t>
  </si>
  <si>
    <t>S/N</t>
  </si>
  <si>
    <t>STATE</t>
  </si>
  <si>
    <t>DEBT STOCK(N)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</si>
  <si>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</si>
  <si>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</si>
  <si>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</si>
  <si>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</si>
  <si>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</si>
  <si>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</si>
  <si>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</si>
  <si>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</si>
  <si>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</si>
  <si>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</si>
  <si>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</si>
  <si>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</si>
  <si>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</si>
  <si>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</si>
  <si>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</si>
  <si>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</si>
  <si>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</si>
  <si>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</si>
  <si>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</si>
  <si>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</si>
  <si>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</si>
  <si>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</si>
  <si>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</si>
  <si>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</si>
  <si>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</si>
  <si>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</si>
  <si>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</si>
  <si>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</si>
  <si>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</si>
  <si>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</si>
  <si>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</si>
  <si>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</si>
  <si>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</si>
  <si>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</si>
  <si>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</si>
  <si>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</si>
  <si>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</si>
  <si>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</si>
  <si>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 xml:space="preserve">DOMESTIC DEBT DATA FOR THE 36 STATES OF THE FEDERATION AND THE FEDERAL CAPITAL TERRITORY </t>
  </si>
  <si>
    <t>Debt Management Office</t>
  </si>
  <si>
    <t>States, FCT  and Federal  Governments' External Debt Stock as at 30th June, 2021</t>
  </si>
  <si>
    <t>S/No</t>
  </si>
  <si>
    <t>States and FGN</t>
  </si>
  <si>
    <t>Multilateral</t>
  </si>
  <si>
    <t>Bilateral (AFD)</t>
  </si>
  <si>
    <t xml:space="preserve">Bilateral (CHINA EXIM BANK, </t>
  </si>
  <si>
    <t>Promisory Notes</t>
  </si>
  <si>
    <t>Commercial</t>
  </si>
  <si>
    <t>Percentages to Total</t>
  </si>
  <si>
    <t>JICA, INDIA, KFW</t>
  </si>
  <si>
    <t xml:space="preserve">USD </t>
  </si>
  <si>
    <t xml:space="preserve">Eurobonds &amp; Diaspora Bonds  USD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</si>
  <si>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</si>
  <si>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</si>
  <si>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</si>
  <si>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</si>
  <si>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</si>
  <si>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</si>
  <si>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</si>
  <si>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</si>
  <si>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</si>
  <si>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</si>
  <si>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</si>
  <si>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</si>
  <si>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</si>
  <si>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</si>
  <si>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</si>
  <si>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</si>
  <si>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</si>
  <si>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</si>
  <si>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</si>
  <si>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</si>
  <si>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</si>
  <si>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</si>
  <si>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</si>
  <si>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</si>
  <si>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</si>
  <si>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</si>
  <si>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</si>
  <si>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</si>
  <si>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</si>
  <si>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</si>
  <si>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</si>
  <si>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</si>
  <si>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</si>
  <si>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</si>
  <si>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</si>
  <si>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</si>
  <si>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Sub-Total  State &amp; FCT</t>
  </si>
  <si>
    <t>FGN</t>
  </si>
  <si>
    <t xml:space="preserve">Grand Total </t>
  </si>
  <si>
    <t>Arrears owed by States</t>
  </si>
  <si>
    <t>Total States without Arrears</t>
  </si>
  <si>
    <t xml:space="preserve">Percentage of States &amp;FCT to Grand Total </t>
  </si>
  <si>
    <t xml:space="preserve">Percentage of FGN to Grand Total </t>
  </si>
  <si>
    <t>Prommisory Notes</t>
  </si>
  <si>
    <t>States, FCT  and Federal  Governments' External Debt Stock as at June 30, 2022</t>
  </si>
  <si>
    <r>
      <t>States, FCT  and Federal  Governments' External Debt Stock as at 31</t>
    </r>
    <r>
      <rPr>
        <b/>
        <vertAlign val="superscript"/>
        <sz val="12"/>
        <rFont val="Arial"/>
        <family val="2"/>
      </rPr>
      <t>st</t>
    </r>
    <r>
      <rPr>
        <b/>
        <sz val="12"/>
        <rFont val="Arial"/>
        <family val="2"/>
      </rPr>
      <t xml:space="preserve"> December, 2021</t>
    </r>
  </si>
  <si>
    <t>Naira Equivalent</t>
  </si>
  <si>
    <t>Q3 2022</t>
  </si>
  <si>
    <t>Q4 2022</t>
  </si>
  <si>
    <t>States, FCT  and Federal  Governments' External Debt Stock as at December 31, 2022</t>
  </si>
  <si>
    <t>Syndicate Laon</t>
  </si>
  <si>
    <t xml:space="preserve">Eurobonds &amp; Diaspora Bonds </t>
  </si>
  <si>
    <t xml:space="preserve"> USD </t>
  </si>
  <si>
    <t>Q1 2023</t>
  </si>
  <si>
    <t>Q2 2023</t>
  </si>
  <si>
    <t>States, FCT  and Federal  Governments' External Debt Stock as at June 30, 2023</t>
  </si>
  <si>
    <t>Syndicate Loan</t>
  </si>
  <si>
    <t>JICA, INDIA, KFW, IsDB</t>
  </si>
  <si>
    <t>USD</t>
  </si>
  <si>
    <t xml:space="preserve">Prepared as at Thursday, August 17, 2023 </t>
  </si>
  <si>
    <t>Q3 2023</t>
  </si>
  <si>
    <t>Q4 2023</t>
  </si>
  <si>
    <t xml:space="preserve">  Notes:</t>
  </si>
  <si>
    <t xml:space="preserve">Important Notes </t>
  </si>
  <si>
    <t>States, FCT  and Federal  Governments' External Debt Stock as at December 31, 2023</t>
  </si>
  <si>
    <t>JICA, INDIA, KFW, IsDB, AFD)</t>
  </si>
  <si>
    <t>Q1 2024</t>
  </si>
  <si>
    <t>Q2 2024</t>
  </si>
  <si>
    <t>This Domestic Debt Data Report is generated from the signed-off submissions received from the 36 States of the Federation and Federal Capital Territory (FCT)</t>
  </si>
  <si>
    <t>Domestic Debt Stock for all the Thirty six (36) States and the FCT are as at June 30, 2024.</t>
  </si>
  <si>
    <t>States, FCT and Federal Governments' External Debt Stock as at June 30, 2024</t>
  </si>
  <si>
    <t>in converting External Debt to Naira.</t>
  </si>
  <si>
    <t>i. Domestic Debt Stock for 36 States and Federal Capital Territory (FCT) were as at June 30, 2024.</t>
  </si>
  <si>
    <t>ii. Central Bank of Nigeria (CBN) Official Exchange Rate of US$1/N1,470.19 as at June 30, 2024 was used</t>
  </si>
  <si>
    <t>Source: DMO,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</si>
</sst>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b/>
      <strike/>
      <sz val="10"/>
      <color rgb="FFFFFFFF"/>
      <name val="Tahoma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Tahoma"/>
      <family val="2"/>
    </font>
    <font>
      <b/>
      <sz val="11"/>
      <color rgb="FF000000"/>
      <name val="Tahoma"/>
      <family val="2"/>
    </font>
    <font>
      <b/>
      <i/>
      <sz val="8"/>
      <color theme="1"/>
      <name val="Trebuchet MS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b/>
      <sz val="11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sz val="10"/>
      <name val="Tahoma"/>
      <family val="2"/>
    </font>
    <font>
      <sz val="10"/>
      <color theme="1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1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3" applyFont="1"/>
    <xf numFmtId="164" fontId="11" fillId="0" borderId="0" xfId="3" applyNumberFormat="1" applyFont="1"/>
    <xf numFmtId="43" fontId="11" fillId="0" borderId="0" xfId="3" applyNumberFormat="1" applyFont="1"/>
    <xf numFmtId="0" fontId="10" fillId="0" borderId="0" xfId="3" applyFont="1"/>
    <xf numFmtId="4" fontId="12" fillId="0" borderId="0" xfId="0" applyNumberFormat="1" applyFont="1"/>
    <xf numFmtId="0" fontId="13" fillId="0" borderId="0" xfId="0" applyFont="1"/>
    <xf numFmtId="0" fontId="14" fillId="0" borderId="0" xfId="0" applyFont="1"/>
    <xf numFmtId="43" fontId="13" fillId="0" borderId="0" xfId="1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/>
    <xf numFmtId="43" fontId="15" fillId="0" borderId="1" xfId="1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43" fontId="18" fillId="0" borderId="1" xfId="1" applyFont="1" applyFill="1" applyBorder="1"/>
    <xf numFmtId="0" fontId="19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right"/>
    </xf>
    <xf numFmtId="43" fontId="15" fillId="0" borderId="0" xfId="1" applyFont="1" applyFill="1" applyBorder="1"/>
    <xf numFmtId="43" fontId="19" fillId="0" borderId="0" xfId="1" applyFont="1" applyFill="1"/>
    <xf numFmtId="0" fontId="20" fillId="0" borderId="0" xfId="0" applyFont="1"/>
    <xf numFmtId="0" fontId="11" fillId="0" borderId="0" xfId="3" applyFont="1" applyAlignment="1">
      <alignment horizontal="right"/>
    </xf>
    <xf numFmtId="0" fontId="10" fillId="0" borderId="0" xfId="3" applyFont="1" applyAlignment="1">
      <alignment horizontal="right"/>
    </xf>
    <xf numFmtId="0" fontId="11" fillId="0" borderId="0" xfId="4" applyFont="1" applyAlignment="1">
      <alignment horizontal="center"/>
    </xf>
    <xf numFmtId="0" fontId="11" fillId="0" borderId="0" xfId="4" applyFont="1"/>
    <xf numFmtId="0" fontId="22" fillId="0" borderId="0" xfId="4" applyFont="1"/>
    <xf numFmtId="0" fontId="22" fillId="11" borderId="5" xfId="4" applyFont="1" applyFill="1" applyBorder="1" applyAlignment="1">
      <alignment horizontal="center"/>
    </xf>
    <xf numFmtId="0" fontId="11" fillId="11" borderId="5" xfId="4" applyFont="1" applyFill="1" applyBorder="1" applyAlignment="1">
      <alignment horizontal="center"/>
    </xf>
    <xf numFmtId="0" fontId="11" fillId="11" borderId="5" xfId="4" applyFont="1" applyFill="1" applyBorder="1" applyAlignment="1">
      <alignment horizontal="center" wrapText="1"/>
    </xf>
    <xf numFmtId="0" fontId="22" fillId="0" borderId="6" xfId="4" applyFont="1" applyBorder="1"/>
    <xf numFmtId="0" fontId="22" fillId="11" borderId="14" xfId="4" applyFont="1" applyFill="1" applyBorder="1" applyAlignment="1">
      <alignment horizontal="center"/>
    </xf>
    <xf numFmtId="0" fontId="11" fillId="11" borderId="15" xfId="4" applyFont="1" applyFill="1" applyBorder="1" applyAlignment="1">
      <alignment horizontal="center"/>
    </xf>
    <xf numFmtId="0" fontId="11" fillId="11" borderId="16" xfId="4" applyFont="1" applyFill="1" applyBorder="1" applyAlignment="1">
      <alignment horizontal="center"/>
    </xf>
    <xf numFmtId="0" fontId="11" fillId="0" borderId="6" xfId="4" applyFont="1" applyBorder="1"/>
    <xf numFmtId="0" fontId="22" fillId="13" borderId="14" xfId="4" applyFont="1" applyFill="1" applyBorder="1" applyAlignment="1">
      <alignment horizontal="center"/>
    </xf>
    <xf numFmtId="0" fontId="11" fillId="13" borderId="15" xfId="4" applyFont="1" applyFill="1" applyBorder="1" applyAlignment="1">
      <alignment horizontal="center"/>
    </xf>
    <xf numFmtId="0" fontId="22" fillId="11" borderId="7" xfId="4" applyFont="1" applyFill="1" applyBorder="1" applyAlignment="1">
      <alignment horizontal="center"/>
    </xf>
    <xf numFmtId="0" fontId="11" fillId="11" borderId="7" xfId="4" applyFont="1" applyFill="1" applyBorder="1" applyAlignment="1">
      <alignment horizontal="center"/>
    </xf>
    <xf numFmtId="0" fontId="22" fillId="11" borderId="17" xfId="4" applyFont="1" applyFill="1" applyBorder="1" applyAlignment="1">
      <alignment horizontal="center"/>
    </xf>
    <xf numFmtId="0" fontId="11" fillId="11" borderId="1" xfId="4" applyFont="1" applyFill="1" applyBorder="1" applyAlignment="1">
      <alignment horizontal="center"/>
    </xf>
    <xf numFmtId="0" fontId="11" fillId="11" borderId="18" xfId="4" applyFont="1" applyFill="1" applyBorder="1" applyAlignment="1">
      <alignment horizontal="center"/>
    </xf>
    <xf numFmtId="0" fontId="22" fillId="13" borderId="17" xfId="4" applyFont="1" applyFill="1" applyBorder="1" applyAlignment="1">
      <alignment horizontal="center"/>
    </xf>
    <xf numFmtId="0" fontId="11" fillId="13" borderId="1" xfId="4" applyFont="1" applyFill="1" applyBorder="1" applyAlignment="1">
      <alignment horizontal="center"/>
    </xf>
    <xf numFmtId="0" fontId="22" fillId="0" borderId="9" xfId="4" applyFont="1" applyBorder="1"/>
    <xf numFmtId="0" fontId="11" fillId="0" borderId="9" xfId="4" applyFont="1" applyBorder="1" applyAlignment="1">
      <alignment horizontal="right"/>
    </xf>
    <xf numFmtId="0" fontId="11" fillId="13" borderId="19" xfId="4" applyFont="1" applyFill="1" applyBorder="1" applyAlignment="1">
      <alignment horizontal="center"/>
    </xf>
    <xf numFmtId="0" fontId="11" fillId="13" borderId="20" xfId="4" applyFont="1" applyFill="1" applyBorder="1" applyAlignment="1">
      <alignment horizontal="center"/>
    </xf>
    <xf numFmtId="0" fontId="11" fillId="13" borderId="20" xfId="4" applyFont="1" applyFill="1" applyBorder="1" applyAlignment="1">
      <alignment horizontal="center" vertical="center"/>
    </xf>
    <xf numFmtId="0" fontId="11" fillId="13" borderId="20" xfId="4" applyFont="1" applyFill="1" applyBorder="1" applyAlignment="1">
      <alignment horizontal="center" vertical="center" wrapText="1"/>
    </xf>
    <xf numFmtId="0" fontId="11" fillId="13" borderId="20" xfId="4" applyFont="1" applyFill="1" applyBorder="1" applyAlignment="1">
      <alignment horizontal="center" wrapText="1"/>
    </xf>
    <xf numFmtId="0" fontId="11" fillId="13" borderId="21" xfId="4" applyFont="1" applyFill="1" applyBorder="1" applyAlignment="1">
      <alignment horizontal="center" vertical="center"/>
    </xf>
    <xf numFmtId="0" fontId="10" fillId="0" borderId="22" xfId="3" applyFont="1" applyBorder="1"/>
    <xf numFmtId="164" fontId="10" fillId="0" borderId="22" xfId="5" applyFont="1" applyFill="1" applyBorder="1"/>
    <xf numFmtId="164" fontId="10" fillId="0" borderId="22" xfId="5" applyFont="1" applyBorder="1"/>
    <xf numFmtId="0" fontId="10" fillId="8" borderId="0" xfId="3" applyFont="1" applyFill="1"/>
    <xf numFmtId="0" fontId="10" fillId="10" borderId="1" xfId="3" applyFont="1" applyFill="1" applyBorder="1"/>
    <xf numFmtId="164" fontId="10" fillId="10" borderId="1" xfId="3" applyNumberFormat="1" applyFont="1" applyFill="1" applyBorder="1"/>
    <xf numFmtId="164" fontId="10" fillId="10" borderId="1" xfId="5" applyFont="1" applyFill="1" applyBorder="1"/>
    <xf numFmtId="164" fontId="10" fillId="0" borderId="0" xfId="3" applyNumberFormat="1" applyFont="1"/>
    <xf numFmtId="0" fontId="10" fillId="0" borderId="1" xfId="3" applyFont="1" applyBorder="1"/>
    <xf numFmtId="164" fontId="10" fillId="0" borderId="1" xfId="3" applyNumberFormat="1" applyFont="1" applyBorder="1"/>
    <xf numFmtId="164" fontId="10" fillId="0" borderId="1" xfId="5" applyFont="1" applyFill="1" applyBorder="1"/>
    <xf numFmtId="164" fontId="10" fillId="0" borderId="1" xfId="5" applyFont="1" applyBorder="1"/>
    <xf numFmtId="164" fontId="10" fillId="0" borderId="0" xfId="5" applyFont="1"/>
    <xf numFmtId="164" fontId="10" fillId="0" borderId="0" xfId="5" applyFont="1" applyFill="1"/>
    <xf numFmtId="43" fontId="10" fillId="0" borderId="0" xfId="1" applyFont="1" applyFill="1"/>
    <xf numFmtId="43" fontId="10" fillId="0" borderId="1" xfId="1" applyFont="1" applyFill="1" applyBorder="1"/>
    <xf numFmtId="0" fontId="11" fillId="10" borderId="1" xfId="4" applyFont="1" applyFill="1" applyBorder="1" applyAlignment="1">
      <alignment wrapText="1"/>
    </xf>
    <xf numFmtId="164" fontId="11" fillId="10" borderId="1" xfId="3" applyNumberFormat="1" applyFont="1" applyFill="1" applyBorder="1"/>
    <xf numFmtId="164" fontId="11" fillId="10" borderId="1" xfId="5" applyFont="1" applyFill="1" applyBorder="1"/>
    <xf numFmtId="164" fontId="11" fillId="0" borderId="4" xfId="3" applyNumberFormat="1" applyFont="1" applyBorder="1"/>
    <xf numFmtId="0" fontId="11" fillId="0" borderId="1" xfId="4" applyFont="1" applyBorder="1" applyAlignment="1">
      <alignment wrapText="1"/>
    </xf>
    <xf numFmtId="164" fontId="11" fillId="0" borderId="1" xfId="3" applyNumberFormat="1" applyFont="1" applyBorder="1"/>
    <xf numFmtId="165" fontId="10" fillId="0" borderId="0" xfId="3" applyNumberFormat="1" applyFont="1"/>
    <xf numFmtId="0" fontId="11" fillId="0" borderId="11" xfId="4" applyFont="1" applyBorder="1" applyAlignment="1">
      <alignment wrapText="1"/>
    </xf>
    <xf numFmtId="164" fontId="11" fillId="0" borderId="11" xfId="3" applyNumberFormat="1" applyFont="1" applyBorder="1"/>
    <xf numFmtId="164" fontId="11" fillId="0" borderId="12" xfId="3" applyNumberFormat="1" applyFont="1" applyBorder="1"/>
    <xf numFmtId="0" fontId="10" fillId="0" borderId="23" xfId="3" applyFont="1" applyBorder="1"/>
    <xf numFmtId="164" fontId="11" fillId="0" borderId="8" xfId="3" applyNumberFormat="1" applyFont="1" applyBorder="1"/>
    <xf numFmtId="164" fontId="11" fillId="0" borderId="24" xfId="3" applyNumberFormat="1" applyFont="1" applyBorder="1"/>
    <xf numFmtId="0" fontId="11" fillId="0" borderId="10" xfId="4" applyFont="1" applyBorder="1" applyAlignment="1">
      <alignment wrapText="1"/>
    </xf>
    <xf numFmtId="164" fontId="11" fillId="0" borderId="10" xfId="3" applyNumberFormat="1" applyFont="1" applyBorder="1"/>
    <xf numFmtId="164" fontId="11" fillId="0" borderId="13" xfId="3" applyNumberFormat="1" applyFont="1" applyBorder="1"/>
    <xf numFmtId="165" fontId="10" fillId="0" borderId="0" xfId="5" applyNumberFormat="1" applyFont="1"/>
    <xf numFmtId="0" fontId="10" fillId="0" borderId="25" xfId="3" applyFont="1" applyBorder="1"/>
    <xf numFmtId="164" fontId="11" fillId="0" borderId="26" xfId="3" applyNumberFormat="1" applyFont="1" applyBorder="1"/>
    <xf numFmtId="0" fontId="11" fillId="9" borderId="10" xfId="3" applyFont="1" applyFill="1" applyBorder="1"/>
    <xf numFmtId="164" fontId="11" fillId="9" borderId="10" xfId="3" applyNumberFormat="1" applyFont="1" applyFill="1" applyBorder="1"/>
    <xf numFmtId="164" fontId="11" fillId="9" borderId="13" xfId="3" applyNumberFormat="1" applyFont="1" applyFill="1" applyBorder="1"/>
    <xf numFmtId="164" fontId="11" fillId="9" borderId="0" xfId="3" applyNumberFormat="1" applyFont="1" applyFill="1"/>
    <xf numFmtId="0" fontId="10" fillId="9" borderId="0" xfId="3" applyFont="1" applyFill="1"/>
    <xf numFmtId="0" fontId="10" fillId="9" borderId="25" xfId="3" applyFont="1" applyFill="1" applyBorder="1"/>
    <xf numFmtId="9" fontId="10" fillId="9" borderId="27" xfId="2" applyFont="1" applyFill="1" applyBorder="1"/>
    <xf numFmtId="0" fontId="10" fillId="12" borderId="0" xfId="3" applyFont="1" applyFill="1"/>
    <xf numFmtId="0" fontId="10" fillId="12" borderId="28" xfId="3" applyFont="1" applyFill="1" applyBorder="1"/>
    <xf numFmtId="0" fontId="11" fillId="12" borderId="29" xfId="3" applyFont="1" applyFill="1" applyBorder="1"/>
    <xf numFmtId="43" fontId="11" fillId="12" borderId="29" xfId="6" applyFont="1" applyFill="1" applyBorder="1"/>
    <xf numFmtId="164" fontId="11" fillId="12" borderId="29" xfId="3" applyNumberFormat="1" applyFont="1" applyFill="1" applyBorder="1"/>
    <xf numFmtId="164" fontId="11" fillId="12" borderId="30" xfId="3" applyNumberFormat="1" applyFont="1" applyFill="1" applyBorder="1"/>
    <xf numFmtId="164" fontId="11" fillId="12" borderId="9" xfId="3" applyNumberFormat="1" applyFont="1" applyFill="1" applyBorder="1"/>
    <xf numFmtId="9" fontId="10" fillId="12" borderId="31" xfId="2" applyFont="1" applyFill="1" applyBorder="1"/>
    <xf numFmtId="43" fontId="10" fillId="0" borderId="0" xfId="3" applyNumberFormat="1" applyFont="1"/>
    <xf numFmtId="43" fontId="10" fillId="0" borderId="0" xfId="1" applyFont="1"/>
    <xf numFmtId="2" fontId="10" fillId="0" borderId="0" xfId="3" applyNumberFormat="1" applyFont="1"/>
    <xf numFmtId="164" fontId="22" fillId="0" borderId="0" xfId="5" applyFont="1" applyFill="1"/>
    <xf numFmtId="4" fontId="2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6" fillId="0" borderId="0" xfId="0" applyFont="1" applyAlignment="1">
      <alignment horizontal="center" vertical="center" wrapText="1"/>
    </xf>
    <xf numFmtId="9" fontId="27" fillId="9" borderId="1" xfId="2" applyFont="1" applyFill="1" applyBorder="1"/>
    <xf numFmtId="9" fontId="27" fillId="12" borderId="1" xfId="2" applyFont="1" applyFill="1" applyBorder="1"/>
    <xf numFmtId="0" fontId="28" fillId="0" borderId="0" xfId="3" applyFont="1"/>
    <xf numFmtId="0" fontId="28" fillId="14" borderId="0" xfId="3" applyFont="1" applyFill="1"/>
    <xf numFmtId="0" fontId="29" fillId="14" borderId="0" xfId="3" applyFont="1" applyFill="1"/>
    <xf numFmtId="0" fontId="30" fillId="0" borderId="0" xfId="4" applyFont="1"/>
    <xf numFmtId="0" fontId="30" fillId="15" borderId="5" xfId="4" applyFont="1" applyFill="1" applyBorder="1" applyAlignment="1">
      <alignment horizontal="center"/>
    </xf>
    <xf numFmtId="0" fontId="29" fillId="15" borderId="5" xfId="4" applyFont="1" applyFill="1" applyBorder="1" applyAlignment="1">
      <alignment horizontal="center"/>
    </xf>
    <xf numFmtId="0" fontId="29" fillId="15" borderId="5" xfId="4" applyFont="1" applyFill="1" applyBorder="1" applyAlignment="1">
      <alignment vertical="center"/>
    </xf>
    <xf numFmtId="0" fontId="29" fillId="15" borderId="5" xfId="4" applyFont="1" applyFill="1" applyBorder="1" applyAlignment="1">
      <alignment horizontal="center" vertical="center"/>
    </xf>
    <xf numFmtId="0" fontId="30" fillId="15" borderId="7" xfId="4" applyFont="1" applyFill="1" applyBorder="1" applyAlignment="1">
      <alignment horizontal="center"/>
    </xf>
    <xf numFmtId="0" fontId="29" fillId="15" borderId="7" xfId="4" applyFont="1" applyFill="1" applyBorder="1" applyAlignment="1">
      <alignment horizontal="center"/>
    </xf>
    <xf numFmtId="0" fontId="29" fillId="15" borderId="7" xfId="4" applyFont="1" applyFill="1" applyBorder="1" applyAlignment="1">
      <alignment horizontal="center" vertical="center"/>
    </xf>
    <xf numFmtId="0" fontId="29" fillId="15" borderId="7" xfId="4" applyFont="1" applyFill="1" applyBorder="1" applyAlignment="1">
      <alignment horizontal="center" vertical="top" wrapText="1"/>
    </xf>
    <xf numFmtId="0" fontId="29" fillId="15" borderId="7" xfId="4" applyFont="1" applyFill="1" applyBorder="1" applyAlignment="1">
      <alignment vertical="center"/>
    </xf>
    <xf numFmtId="0" fontId="29" fillId="15" borderId="8" xfId="4" applyFont="1" applyFill="1" applyBorder="1" applyAlignment="1">
      <alignment horizontal="center"/>
    </xf>
    <xf numFmtId="0" fontId="29" fillId="15" borderId="8" xfId="4" applyFont="1" applyFill="1" applyBorder="1" applyAlignment="1">
      <alignment horizontal="center" vertical="center"/>
    </xf>
    <xf numFmtId="0" fontId="29" fillId="15" borderId="8" xfId="4" applyFont="1" applyFill="1" applyBorder="1" applyAlignment="1">
      <alignment horizontal="center" vertical="center" wrapText="1"/>
    </xf>
    <xf numFmtId="0" fontId="29" fillId="15" borderId="8" xfId="4" applyFont="1" applyFill="1" applyBorder="1" applyAlignment="1">
      <alignment horizontal="center" wrapText="1"/>
    </xf>
    <xf numFmtId="0" fontId="28" fillId="0" borderId="22" xfId="3" applyFont="1" applyBorder="1"/>
    <xf numFmtId="164" fontId="28" fillId="0" borderId="22" xfId="5" applyFont="1" applyFill="1" applyBorder="1"/>
    <xf numFmtId="164" fontId="28" fillId="0" borderId="22" xfId="5" applyFont="1" applyBorder="1"/>
    <xf numFmtId="0" fontId="28" fillId="16" borderId="1" xfId="3" applyFont="1" applyFill="1" applyBorder="1"/>
    <xf numFmtId="164" fontId="28" fillId="16" borderId="1" xfId="3" applyNumberFormat="1" applyFont="1" applyFill="1" applyBorder="1"/>
    <xf numFmtId="164" fontId="28" fillId="16" borderId="1" xfId="5" applyFont="1" applyFill="1" applyBorder="1"/>
    <xf numFmtId="0" fontId="28" fillId="0" borderId="1" xfId="3" applyFont="1" applyBorder="1"/>
    <xf numFmtId="164" fontId="28" fillId="0" borderId="1" xfId="3" applyNumberFormat="1" applyFont="1" applyBorder="1"/>
    <xf numFmtId="164" fontId="28" fillId="0" borderId="1" xfId="5" applyFont="1" applyFill="1" applyBorder="1"/>
    <xf numFmtId="43" fontId="28" fillId="0" borderId="1" xfId="1" applyFont="1" applyFill="1" applyBorder="1"/>
    <xf numFmtId="164" fontId="28" fillId="0" borderId="1" xfId="5" applyFont="1" applyBorder="1"/>
    <xf numFmtId="164" fontId="29" fillId="16" borderId="1" xfId="3" applyNumberFormat="1" applyFont="1" applyFill="1" applyBorder="1"/>
    <xf numFmtId="164" fontId="29" fillId="16" borderId="1" xfId="5" applyFont="1" applyFill="1" applyBorder="1"/>
    <xf numFmtId="164" fontId="29" fillId="0" borderId="1" xfId="3" applyNumberFormat="1" applyFont="1" applyBorder="1"/>
    <xf numFmtId="164" fontId="29" fillId="0" borderId="1" xfId="5" applyFont="1" applyBorder="1"/>
    <xf numFmtId="0" fontId="28" fillId="9" borderId="1" xfId="3" applyFont="1" applyFill="1" applyBorder="1" applyAlignment="1">
      <alignment horizontal="left"/>
    </xf>
    <xf numFmtId="9" fontId="28" fillId="9" borderId="1" xfId="2" applyFont="1" applyFill="1" applyBorder="1"/>
    <xf numFmtId="0" fontId="28" fillId="12" borderId="1" xfId="3" applyFont="1" applyFill="1" applyBorder="1" applyAlignment="1">
      <alignment horizontal="left"/>
    </xf>
    <xf numFmtId="9" fontId="28" fillId="12" borderId="1" xfId="2" applyFont="1" applyFill="1" applyBorder="1"/>
    <xf numFmtId="0" fontId="29" fillId="0" borderId="0" xfId="3" applyFont="1"/>
    <xf numFmtId="0" fontId="31" fillId="9" borderId="1" xfId="3" applyFont="1" applyFill="1" applyBorder="1" applyAlignment="1">
      <alignment horizontal="left"/>
    </xf>
    <xf numFmtId="0" fontId="31" fillId="12" borderId="1" xfId="3" applyFont="1" applyFill="1" applyBorder="1" applyAlignment="1">
      <alignment horizontal="left"/>
    </xf>
    <xf numFmtId="43" fontId="0" fillId="0" borderId="0" xfId="1" applyFont="1"/>
    <xf numFmtId="0" fontId="29" fillId="0" borderId="0" xfId="4" applyFont="1"/>
    <xf numFmtId="0" fontId="29" fillId="14" borderId="0" xfId="4" applyFont="1" applyFill="1"/>
    <xf numFmtId="0" fontId="30" fillId="14" borderId="0" xfId="4" applyFont="1" applyFill="1"/>
    <xf numFmtId="0" fontId="30" fillId="17" borderId="5" xfId="4" applyFont="1" applyFill="1" applyBorder="1" applyAlignment="1">
      <alignment horizontal="center"/>
    </xf>
    <xf numFmtId="0" fontId="29" fillId="17" borderId="5" xfId="4" applyFont="1" applyFill="1" applyBorder="1" applyAlignment="1">
      <alignment horizontal="center"/>
    </xf>
    <xf numFmtId="0" fontId="29" fillId="17" borderId="5" xfId="4" applyFont="1" applyFill="1" applyBorder="1" applyAlignment="1">
      <alignment vertical="center"/>
    </xf>
    <xf numFmtId="0" fontId="29" fillId="17" borderId="5" xfId="4" applyFont="1" applyFill="1" applyBorder="1" applyAlignment="1">
      <alignment horizontal="center" vertical="center"/>
    </xf>
    <xf numFmtId="0" fontId="30" fillId="17" borderId="7" xfId="4" applyFont="1" applyFill="1" applyBorder="1" applyAlignment="1">
      <alignment horizontal="center"/>
    </xf>
    <xf numFmtId="0" fontId="29" fillId="17" borderId="7" xfId="4" applyFont="1" applyFill="1" applyBorder="1" applyAlignment="1">
      <alignment horizontal="center"/>
    </xf>
    <xf numFmtId="0" fontId="29" fillId="17" borderId="7" xfId="4" applyFont="1" applyFill="1" applyBorder="1" applyAlignment="1">
      <alignment horizontal="center" vertical="center"/>
    </xf>
    <xf numFmtId="0" fontId="29" fillId="17" borderId="7" xfId="4" applyFont="1" applyFill="1" applyBorder="1" applyAlignment="1">
      <alignment horizontal="center" vertical="top" wrapText="1"/>
    </xf>
    <xf numFmtId="0" fontId="29" fillId="17" borderId="7" xfId="4" applyFont="1" applyFill="1" applyBorder="1" applyAlignment="1">
      <alignment vertical="center"/>
    </xf>
    <xf numFmtId="0" fontId="29" fillId="17" borderId="8" xfId="4" applyFont="1" applyFill="1" applyBorder="1" applyAlignment="1">
      <alignment horizontal="center"/>
    </xf>
    <xf numFmtId="0" fontId="29" fillId="17" borderId="8" xfId="4" applyFont="1" applyFill="1" applyBorder="1" applyAlignment="1">
      <alignment horizontal="center" vertical="center"/>
    </xf>
    <xf numFmtId="0" fontId="29" fillId="17" borderId="8" xfId="4" applyFont="1" applyFill="1" applyBorder="1" applyAlignment="1">
      <alignment horizontal="center" vertical="center" wrapText="1"/>
    </xf>
    <xf numFmtId="0" fontId="29" fillId="17" borderId="8" xfId="4" applyFont="1" applyFill="1" applyBorder="1" applyAlignment="1">
      <alignment horizontal="center" wrapText="1"/>
    </xf>
    <xf numFmtId="164" fontId="29" fillId="0" borderId="22" xfId="5" applyFont="1" applyFill="1" applyBorder="1"/>
    <xf numFmtId="0" fontId="28" fillId="4" borderId="1" xfId="3" applyFont="1" applyFill="1" applyBorder="1"/>
    <xf numFmtId="164" fontId="28" fillId="4" borderId="1" xfId="3" applyNumberFormat="1" applyFont="1" applyFill="1" applyBorder="1"/>
    <xf numFmtId="164" fontId="28" fillId="4" borderId="1" xfId="5" applyFont="1" applyFill="1" applyBorder="1"/>
    <xf numFmtId="164" fontId="29" fillId="4" borderId="22" xfId="5" applyFont="1" applyFill="1" applyBorder="1"/>
    <xf numFmtId="164" fontId="29" fillId="4" borderId="1" xfId="3" applyNumberFormat="1" applyFont="1" applyFill="1" applyBorder="1"/>
    <xf numFmtId="164" fontId="29" fillId="4" borderId="1" xfId="5" applyFont="1" applyFill="1" applyBorder="1"/>
    <xf numFmtId="164" fontId="29" fillId="0" borderId="1" xfId="5" applyFont="1" applyFill="1" applyBorder="1"/>
    <xf numFmtId="9" fontId="11" fillId="0" borderId="1" xfId="2" applyFont="1" applyFill="1" applyBorder="1"/>
    <xf numFmtId="164" fontId="11" fillId="6" borderId="1" xfId="3" applyNumberFormat="1" applyFont="1" applyFill="1" applyBorder="1"/>
    <xf numFmtId="9" fontId="11" fillId="6" borderId="1" xfId="2" applyFont="1" applyFill="1" applyBorder="1"/>
    <xf numFmtId="9" fontId="10" fillId="0" borderId="1" xfId="2" applyFont="1" applyFill="1" applyBorder="1"/>
    <xf numFmtId="43" fontId="11" fillId="6" borderId="1" xfId="6" applyFont="1" applyFill="1" applyBorder="1"/>
    <xf numFmtId="9" fontId="10" fillId="6" borderId="1" xfId="2" applyFont="1" applyFill="1" applyBorder="1"/>
    <xf numFmtId="0" fontId="10" fillId="12" borderId="1" xfId="3" applyFont="1" applyFill="1" applyBorder="1"/>
    <xf numFmtId="0" fontId="10" fillId="9" borderId="1" xfId="3" applyFont="1" applyFill="1" applyBorder="1"/>
    <xf numFmtId="0" fontId="11" fillId="9" borderId="1" xfId="3" applyFont="1" applyFill="1" applyBorder="1"/>
    <xf numFmtId="164" fontId="11" fillId="9" borderId="1" xfId="3" applyNumberFormat="1" applyFont="1" applyFill="1" applyBorder="1"/>
    <xf numFmtId="9" fontId="10" fillId="9" borderId="1" xfId="2" applyFont="1" applyFill="1" applyBorder="1"/>
    <xf numFmtId="0" fontId="11" fillId="12" borderId="1" xfId="3" applyFont="1" applyFill="1" applyBorder="1"/>
    <xf numFmtId="43" fontId="11" fillId="12" borderId="1" xfId="6" applyFont="1" applyFill="1" applyBorder="1"/>
    <xf numFmtId="164" fontId="11" fillId="12" borderId="1" xfId="3" applyNumberFormat="1" applyFont="1" applyFill="1" applyBorder="1"/>
    <xf numFmtId="9" fontId="10" fillId="12" borderId="1" xfId="2" applyFont="1" applyFill="1" applyBorder="1"/>
    <xf numFmtId="43" fontId="19" fillId="0" borderId="0" xfId="0" applyNumberFormat="1" applyFont="1"/>
    <xf numFmtId="0" fontId="0" fillId="0" borderId="0" xfId="0" applyAlignment="1">
      <alignment horizontal="center" vertical="center"/>
    </xf>
    <xf numFmtId="0" fontId="12" fillId="14" borderId="0" xfId="0" applyFont="1" applyFill="1"/>
    <xf numFmtId="0" fontId="34" fillId="0" borderId="0" xfId="0" applyFont="1"/>
    <xf numFmtId="0" fontId="28" fillId="9" borderId="1" xfId="3" applyFont="1" applyFill="1" applyBorder="1"/>
    <xf numFmtId="0" fontId="28" fillId="12" borderId="1" xfId="3" applyFont="1" applyFill="1" applyBorder="1"/>
    <xf numFmtId="165" fontId="11" fillId="9" borderId="3" xfId="6" applyNumberFormat="1" applyFont="1" applyFill="1" applyBorder="1"/>
    <xf numFmtId="0" fontId="10" fillId="12" borderId="3" xfId="3" applyFont="1" applyFill="1" applyBorder="1"/>
    <xf numFmtId="0" fontId="11" fillId="11" borderId="7" xfId="4" applyFont="1" applyFill="1" applyBorder="1" applyAlignment="1">
      <alignment horizontal="center" wrapText="1"/>
    </xf>
    <xf numFmtId="10" fontId="10" fillId="0" borderId="1" xfId="2" applyNumberFormat="1" applyFont="1" applyFill="1" applyBorder="1"/>
    <xf numFmtId="0" fontId="10" fillId="6" borderId="1" xfId="3" applyFont="1" applyFill="1" applyBorder="1"/>
    <xf numFmtId="164" fontId="10" fillId="6" borderId="1" xfId="3" applyNumberFormat="1" applyFont="1" applyFill="1" applyBorder="1"/>
    <xf numFmtId="164" fontId="10" fillId="6" borderId="1" xfId="5" applyFont="1" applyFill="1" applyBorder="1"/>
    <xf numFmtId="10" fontId="10" fillId="6" borderId="1" xfId="2" applyNumberFormat="1" applyFont="1" applyFill="1" applyBorder="1"/>
    <xf numFmtId="164" fontId="23" fillId="0" borderId="1" xfId="5" applyFont="1" applyFill="1" applyBorder="1"/>
    <xf numFmtId="0" fontId="11" fillId="6" borderId="1" xfId="4" applyFont="1" applyFill="1" applyBorder="1" applyAlignment="1">
      <alignment wrapText="1"/>
    </xf>
    <xf numFmtId="164" fontId="11" fillId="6" borderId="1" xfId="5" applyFont="1" applyFill="1" applyBorder="1"/>
    <xf numFmtId="164" fontId="10" fillId="0" borderId="32" xfId="5" applyFont="1" applyFill="1" applyBorder="1"/>
    <xf numFmtId="0" fontId="11" fillId="11" borderId="33" xfId="4" applyFont="1" applyFill="1" applyBorder="1" applyAlignment="1">
      <alignment horizontal="center"/>
    </xf>
    <xf numFmtId="0" fontId="11" fillId="11" borderId="34" xfId="4" applyFont="1" applyFill="1" applyBorder="1" applyAlignment="1">
      <alignment horizontal="center"/>
    </xf>
    <xf numFmtId="0" fontId="11" fillId="11" borderId="34" xfId="4" applyFont="1" applyFill="1" applyBorder="1" applyAlignment="1">
      <alignment horizontal="center" wrapText="1"/>
    </xf>
    <xf numFmtId="0" fontId="11" fillId="11" borderId="35" xfId="4" applyFont="1" applyFill="1" applyBorder="1" applyAlignment="1">
      <alignment horizontal="center"/>
    </xf>
    <xf numFmtId="0" fontId="33" fillId="0" borderId="0" xfId="0" applyFont="1" applyAlignment="1">
      <alignment vertical="center" wrapText="1"/>
    </xf>
    <xf numFmtId="164" fontId="32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/>
    <xf numFmtId="0" fontId="36" fillId="0" borderId="0" xfId="0" applyFont="1"/>
    <xf numFmtId="0" fontId="26" fillId="0" borderId="0" xfId="0" applyFont="1" applyAlignment="1">
      <alignment horizontal="right" vertical="center" wrapText="1"/>
    </xf>
    <xf numFmtId="164" fontId="12" fillId="14" borderId="0" xfId="0" applyNumberFormat="1" applyFont="1" applyFill="1" applyAlignment="1">
      <alignment horizontal="center"/>
    </xf>
    <xf numFmtId="0" fontId="33" fillId="0" borderId="0" xfId="0" applyFont="1" applyAlignment="1">
      <alignment horizontal="left" vertical="center"/>
    </xf>
    <xf numFmtId="9" fontId="27" fillId="9" borderId="1" xfId="1" applyNumberFormat="1" applyFont="1" applyFill="1" applyBorder="1"/>
    <xf numFmtId="9" fontId="27" fillId="12" borderId="1" xfId="1" applyNumberFormat="1" applyFont="1" applyFill="1" applyBorder="1"/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5" fillId="13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3" fontId="39" fillId="0" borderId="0" xfId="1" applyFont="1"/>
    <xf numFmtId="4" fontId="2" fillId="6" borderId="1" xfId="0" applyNumberFormat="1" applyFont="1" applyFill="1" applyBorder="1" applyAlignment="1">
      <alignment horizontal="center" vertical="center" wrapText="1"/>
    </xf>
    <xf numFmtId="0" fontId="28" fillId="12" borderId="1" xfId="3" applyFont="1" applyFill="1" applyBorder="1" applyAlignment="1">
      <alignment horizontal="left"/>
    </xf>
    <xf numFmtId="0" fontId="28" fillId="9" borderId="1" xfId="3" applyFont="1" applyFill="1" applyBorder="1" applyAlignment="1">
      <alignment horizontal="left"/>
    </xf>
    <xf numFmtId="4" fontId="19" fillId="0" borderId="0" xfId="0" applyNumberFormat="1" applyFont="1"/>
    <xf numFmtId="4" fontId="33" fillId="0" borderId="0" xfId="0" applyNumberFormat="1" applyFont="1" applyAlignment="1">
      <alignment horizontal="left" vertical="center"/>
    </xf>
    <xf numFmtId="166" fontId="11" fillId="0" borderId="0" xfId="1" applyNumberFormat="1" applyFont="1"/>
    <xf numFmtId="166" fontId="10" fillId="0" borderId="0" xfId="1" applyNumberFormat="1" applyFont="1"/>
    <xf numFmtId="4" fontId="24" fillId="6" borderId="38" xfId="0" applyNumberFormat="1" applyFont="1" applyFill="1" applyBorder="1" applyAlignment="1">
      <alignment horizontal="center" vertical="center" wrapText="1"/>
    </xf>
    <xf numFmtId="4" fontId="24" fillId="6" borderId="6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43" fontId="15" fillId="0" borderId="2" xfId="1" applyFont="1" applyFill="1" applyBorder="1" applyAlignment="1">
      <alignment horizontal="center"/>
    </xf>
    <xf numFmtId="43" fontId="15" fillId="0" borderId="3" xfId="1" applyFont="1" applyFill="1" applyBorder="1" applyAlignment="1">
      <alignment horizontal="center"/>
    </xf>
    <xf numFmtId="43" fontId="15" fillId="0" borderId="36" xfId="1" applyFont="1" applyFill="1" applyBorder="1" applyAlignment="1">
      <alignment horizontal="center"/>
    </xf>
    <xf numFmtId="0" fontId="28" fillId="12" borderId="1" xfId="3" applyFont="1" applyFill="1" applyBorder="1" applyAlignment="1">
      <alignment horizontal="left"/>
    </xf>
    <xf numFmtId="0" fontId="28" fillId="9" borderId="1" xfId="3" applyFont="1" applyFill="1" applyBorder="1" applyAlignment="1">
      <alignment horizontal="left"/>
    </xf>
    <xf numFmtId="0" fontId="29" fillId="14" borderId="0" xfId="4" applyFont="1" applyFill="1" applyAlignment="1">
      <alignment horizontal="center"/>
    </xf>
    <xf numFmtId="0" fontId="37" fillId="14" borderId="0" xfId="4" applyFont="1" applyFill="1" applyAlignment="1">
      <alignment horizontal="center"/>
    </xf>
    <xf numFmtId="0" fontId="29" fillId="4" borderId="1" xfId="4" applyFont="1" applyFill="1" applyBorder="1" applyAlignment="1">
      <alignment horizontal="left" wrapText="1"/>
    </xf>
    <xf numFmtId="0" fontId="29" fillId="0" borderId="1" xfId="4" applyFont="1" applyBorder="1" applyAlignment="1">
      <alignment horizontal="left" wrapText="1"/>
    </xf>
    <xf numFmtId="0" fontId="11" fillId="0" borderId="0" xfId="4" applyFont="1" applyAlignment="1">
      <alignment horizontal="center"/>
    </xf>
    <xf numFmtId="0" fontId="11" fillId="13" borderId="15" xfId="4" applyFont="1" applyFill="1" applyBorder="1" applyAlignment="1">
      <alignment horizontal="center" vertical="center"/>
    </xf>
    <xf numFmtId="0" fontId="11" fillId="13" borderId="1" xfId="4" applyFont="1" applyFill="1" applyBorder="1" applyAlignment="1">
      <alignment horizontal="center" vertical="center"/>
    </xf>
    <xf numFmtId="0" fontId="11" fillId="13" borderId="16" xfId="4" applyFont="1" applyFill="1" applyBorder="1" applyAlignment="1">
      <alignment horizontal="center" vertical="center"/>
    </xf>
    <xf numFmtId="0" fontId="11" fillId="13" borderId="18" xfId="4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left"/>
    </xf>
    <xf numFmtId="0" fontId="11" fillId="0" borderId="1" xfId="4" applyFont="1" applyBorder="1" applyAlignment="1">
      <alignment horizontal="left" wrapText="1"/>
    </xf>
    <xf numFmtId="0" fontId="11" fillId="6" borderId="1" xfId="4" applyFont="1" applyFill="1" applyBorder="1" applyAlignment="1">
      <alignment horizontal="left" wrapText="1"/>
    </xf>
    <xf numFmtId="0" fontId="10" fillId="0" borderId="1" xfId="3" applyFont="1" applyBorder="1" applyAlignment="1">
      <alignment horizontal="left"/>
    </xf>
    <xf numFmtId="0" fontId="11" fillId="11" borderId="5" xfId="4" applyFont="1" applyFill="1" applyBorder="1" applyAlignment="1">
      <alignment horizontal="center" vertical="center" wrapText="1"/>
    </xf>
    <xf numFmtId="0" fontId="11" fillId="11" borderId="7" xfId="4" applyFont="1" applyFill="1" applyBorder="1" applyAlignment="1">
      <alignment horizontal="center" vertical="center" wrapText="1"/>
    </xf>
    <xf numFmtId="0" fontId="31" fillId="9" borderId="1" xfId="3" applyFont="1" applyFill="1" applyBorder="1" applyAlignment="1">
      <alignment horizontal="left"/>
    </xf>
    <xf numFmtId="0" fontId="31" fillId="12" borderId="1" xfId="3" applyFont="1" applyFill="1" applyBorder="1" applyAlignment="1">
      <alignment horizontal="left"/>
    </xf>
    <xf numFmtId="0" fontId="29" fillId="16" borderId="1" xfId="4" applyFont="1" applyFill="1" applyBorder="1" applyAlignment="1">
      <alignment horizontal="left" wrapText="1"/>
    </xf>
    <xf numFmtId="0" fontId="38" fillId="14" borderId="0" xfId="4" applyFont="1" applyFill="1" applyAlignment="1">
      <alignment horizontal="center"/>
    </xf>
  </cellXfs>
  <cellStyles count="7">
    <cellStyle name="Comma" xfId="1" builtinId="3"/>
    <cellStyle name="Comma 3" xfId="5" xr:uid="{C0440DF6-C700-4B6A-83C7-C2D4B843CEAE}"/>
    <cellStyle name="Comma_Summary-States-Stock.December.2005" xfId="6" xr:uid="{87F7B5AC-3E5B-4CC2-BD2D-E1D721816212}"/>
    <cellStyle name="Normal" xfId="0" builtinId="0"/>
    <cellStyle name="Normal 2" xfId="3" xr:uid="{8D711240-F1F1-41E9-B88B-828D84A24628}"/>
    <cellStyle name="Normal_Summary-States-Stock.December.2005_Multilateral-Debt-Stock-  June 2007-State-by-State 2" xfId="4" xr:uid="{5383719C-208D-4690-B16D-02787DAE6D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0</xdr:row>
      <xdr:rowOff>19050</xdr:rowOff>
    </xdr:from>
    <xdr:to>
      <xdr:col>4</xdr:col>
      <xdr:colOff>1190625</xdr:colOff>
      <xdr:row>5</xdr:row>
      <xdr:rowOff>39688</xdr:rowOff>
    </xdr:to>
    <xdr:pic>
      <xdr:nvPicPr>
        <xdr:cNvPr id="2" name="Picture 1" descr="trimedCoat of Arm">
          <a:extLst>
            <a:ext uri="{FF2B5EF4-FFF2-40B4-BE49-F238E27FC236}">
              <a16:creationId xmlns:a16="http://schemas.microsoft.com/office/drawing/2014/main" id="{C44F3DB8-BA05-415A-8F88-D1ED710A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77050" y="19050"/>
          <a:ext cx="1543050" cy="1144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276225</xdr:colOff>
      <xdr:row>0</xdr:row>
      <xdr:rowOff>0</xdr:rowOff>
    </xdr:from>
    <xdr:to>
      <xdr:col>14</xdr:col>
      <xdr:colOff>1819275</xdr:colOff>
      <xdr:row>5</xdr:row>
      <xdr:rowOff>20638</xdr:rowOff>
    </xdr:to>
    <xdr:pic>
      <xdr:nvPicPr>
        <xdr:cNvPr id="3" name="Picture 2" descr="trimedCoat of Arm">
          <a:extLst>
            <a:ext uri="{FF2B5EF4-FFF2-40B4-BE49-F238E27FC236}">
              <a16:creationId xmlns:a16="http://schemas.microsoft.com/office/drawing/2014/main" id="{93DC528F-90C7-46FD-A550-62D06B99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58000" y="0"/>
          <a:ext cx="1543050" cy="1077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1127125</xdr:colOff>
      <xdr:row>1</xdr:row>
      <xdr:rowOff>174625</xdr:rowOff>
    </xdr:from>
    <xdr:to>
      <xdr:col>26</xdr:col>
      <xdr:colOff>1315057</xdr:colOff>
      <xdr:row>5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1EE222-99EF-4257-A59E-22CDCE46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83125" y="428625"/>
          <a:ext cx="3823307" cy="873125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2</xdr:row>
      <xdr:rowOff>0</xdr:rowOff>
    </xdr:from>
    <xdr:to>
      <xdr:col>36</xdr:col>
      <xdr:colOff>1759557</xdr:colOff>
      <xdr:row>5</xdr:row>
      <xdr:rowOff>158750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FC0E4C-BAE6-442F-BF01-928B0D94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81375" y="396875"/>
          <a:ext cx="3823307" cy="873125"/>
        </a:xfrm>
        <a:prstGeom prst="rect">
          <a:avLst/>
        </a:prstGeom>
      </xdr:spPr>
    </xdr:pic>
    <xdr:clientData/>
  </xdr:twoCellAnchor>
  <xdr:twoCellAnchor>
    <xdr:from>
      <xdr:col>57</xdr:col>
      <xdr:colOff>2476500</xdr:colOff>
      <xdr:row>1</xdr:row>
      <xdr:rowOff>114300</xdr:rowOff>
    </xdr:from>
    <xdr:to>
      <xdr:col>58</xdr:col>
      <xdr:colOff>1143001</xdr:colOff>
      <xdr:row>6</xdr:row>
      <xdr:rowOff>49867</xdr:rowOff>
    </xdr:to>
    <xdr:pic>
      <xdr:nvPicPr>
        <xdr:cNvPr id="8" name="Picture 7" descr="trimedCoat of Arm">
          <a:extLst>
            <a:ext uri="{FF2B5EF4-FFF2-40B4-BE49-F238E27FC236}">
              <a16:creationId xmlns:a16="http://schemas.microsoft.com/office/drawing/2014/main" id="{C829FF80-5644-485C-A8CB-E9AC10CB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7588250" y="114300"/>
          <a:ext cx="2279651" cy="1491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1174758</xdr:colOff>
      <xdr:row>0</xdr:row>
      <xdr:rowOff>150814</xdr:rowOff>
    </xdr:from>
    <xdr:to>
      <xdr:col>68</xdr:col>
      <xdr:colOff>1309697</xdr:colOff>
      <xdr:row>5</xdr:row>
      <xdr:rowOff>181630</xdr:rowOff>
    </xdr:to>
    <xdr:pic>
      <xdr:nvPicPr>
        <xdr:cNvPr id="7" name="Picture 6" descr="trimedCoat of Arm">
          <a:extLst>
            <a:ext uri="{FF2B5EF4-FFF2-40B4-BE49-F238E27FC236}">
              <a16:creationId xmlns:a16="http://schemas.microsoft.com/office/drawing/2014/main" id="{B9974108-77E4-4ED9-8FBF-0C1E6C62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119340321" y="150814"/>
          <a:ext cx="2214564" cy="1118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hq00wfe00/drsd/States%20Debt%20Unit/State%20Debt%20File/2021%20States/Debt%20Stock%20as%20at%20Dec%202021/Detailed%20Debt%20Stock%20as%20at%20Dec%20%202021-FINAL%20Updat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a"/>
      <sheetName val="Adamawa"/>
      <sheetName val="AkwaIbom"/>
      <sheetName val="Anambra"/>
      <sheetName val="Bauchi"/>
      <sheetName val="Bayelsa"/>
      <sheetName val="Benue"/>
      <sheetName val="Borno"/>
      <sheetName val="Cross Riv"/>
      <sheetName val="Delta"/>
      <sheetName val="Ebonyi"/>
      <sheetName val="Edo"/>
      <sheetName val="Ekiti"/>
      <sheetName val="Enugu"/>
      <sheetName val="FCT"/>
      <sheetName val="Gombe"/>
      <sheetName val="Imo"/>
      <sheetName val="Jigawa"/>
      <sheetName val="Kaduna"/>
      <sheetName val="Kano"/>
      <sheetName val="Katsina"/>
      <sheetName val="Kebbi"/>
      <sheetName val="Kogi"/>
      <sheetName val="Kwara"/>
      <sheetName val="Lagos"/>
      <sheetName val="Nassarawa"/>
      <sheetName val="Niger"/>
      <sheetName val="Ogun"/>
      <sheetName val="Ondo"/>
      <sheetName val="Osun"/>
      <sheetName val="Oyo"/>
      <sheetName val="Plateau"/>
      <sheetName val="Rivers"/>
      <sheetName val="Sokoto"/>
      <sheetName val="Taraba"/>
      <sheetName val="Yobe"/>
      <sheetName val="Zamfara"/>
    </sheetNames>
    <sheetDataSet>
      <sheetData sheetId="0" refreshError="1">
        <row r="19">
          <cell r="S19">
            <v>101132954.37140772</v>
          </cell>
        </row>
      </sheetData>
      <sheetData sheetId="1" refreshError="1"/>
      <sheetData sheetId="2" refreshError="1">
        <row r="26">
          <cell r="S26">
            <v>46031858.20840358</v>
          </cell>
        </row>
      </sheetData>
      <sheetData sheetId="3" refreshError="1">
        <row r="17">
          <cell r="S17">
            <v>110269840.48900384</v>
          </cell>
        </row>
      </sheetData>
      <sheetData sheetId="4" refreshError="1">
        <row r="32">
          <cell r="S32">
            <v>134455238.39923373</v>
          </cell>
        </row>
      </sheetData>
      <sheetData sheetId="5" refreshError="1">
        <row r="16">
          <cell r="S16">
            <v>62124800.660669513</v>
          </cell>
        </row>
      </sheetData>
      <sheetData sheetId="6" refreshError="1">
        <row r="16">
          <cell r="S16">
            <v>32004644.687890764</v>
          </cell>
        </row>
      </sheetData>
      <sheetData sheetId="7" refreshError="1">
        <row r="13">
          <cell r="S13">
            <v>19845873.219999999</v>
          </cell>
        </row>
      </sheetData>
      <sheetData sheetId="8" refreshError="1"/>
      <sheetData sheetId="9" refreshError="1">
        <row r="13">
          <cell r="S13">
            <v>61412768.789999992</v>
          </cell>
        </row>
      </sheetData>
      <sheetData sheetId="10" refreshError="1">
        <row r="17">
          <cell r="S17">
            <v>63468402.179999992</v>
          </cell>
        </row>
      </sheetData>
      <sheetData sheetId="11" refreshError="1">
        <row r="18">
          <cell r="S18">
            <v>276295191.95034111</v>
          </cell>
        </row>
      </sheetData>
      <sheetData sheetId="12" refreshError="1">
        <row r="18">
          <cell r="S18">
            <v>120603760.15854464</v>
          </cell>
        </row>
      </sheetData>
      <sheetData sheetId="13" refreshError="1"/>
      <sheetData sheetId="14" refreshError="1"/>
      <sheetData sheetId="15" refreshError="1">
        <row r="19">
          <cell r="S19">
            <v>35140105.023780383</v>
          </cell>
        </row>
      </sheetData>
      <sheetData sheetId="16" refreshError="1"/>
      <sheetData sheetId="17" refreshError="1">
        <row r="16">
          <cell r="S16">
            <v>29456929.242429368</v>
          </cell>
        </row>
      </sheetData>
      <sheetData sheetId="18" refreshError="1"/>
      <sheetData sheetId="19" refreshError="1"/>
      <sheetData sheetId="20" refreshError="1">
        <row r="22">
          <cell r="S22">
            <v>60007294.840459183</v>
          </cell>
        </row>
      </sheetData>
      <sheetData sheetId="21" refreshError="1">
        <row r="21">
          <cell r="S21">
            <v>45502202.909142785</v>
          </cell>
        </row>
      </sheetData>
      <sheetData sheetId="22" refreshError="1">
        <row r="19">
          <cell r="S19">
            <v>55987205.253972054</v>
          </cell>
        </row>
      </sheetData>
      <sheetData sheetId="23" refreshError="1">
        <row r="22">
          <cell r="S22">
            <v>48868548.631137773</v>
          </cell>
        </row>
      </sheetData>
      <sheetData sheetId="24" refreshError="1"/>
      <sheetData sheetId="25" refreshError="1">
        <row r="16">
          <cell r="S16">
            <v>56876073.682061404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>
        <row r="26">
          <cell r="S26">
            <v>85267618.512042746</v>
          </cell>
        </row>
      </sheetData>
      <sheetData sheetId="31" refreshError="1"/>
      <sheetData sheetId="32" refreshError="1">
        <row r="17">
          <cell r="S17">
            <v>147779956.84551093</v>
          </cell>
        </row>
      </sheetData>
      <sheetData sheetId="33" refreshError="1">
        <row r="20">
          <cell r="S20">
            <v>39721872.704435252</v>
          </cell>
        </row>
      </sheetData>
      <sheetData sheetId="34" refreshError="1">
        <row r="16">
          <cell r="S16">
            <v>23544189.830000002</v>
          </cell>
        </row>
      </sheetData>
      <sheetData sheetId="35" refreshError="1">
        <row r="14">
          <cell r="S14">
            <v>24757878.319981467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CFD7-4749-4754-B712-1BFA68110F55}">
  <dimension ref="A1:R27"/>
  <sheetViews>
    <sheetView tabSelected="1" zoomScale="75" zoomScaleNormal="75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S17" sqref="S17"/>
    </sheetView>
  </sheetViews>
  <sheetFormatPr defaultRowHeight="14.25" x14ac:dyDescent="0.45"/>
  <cols>
    <col min="2" max="2" width="13.73046875" bestFit="1" customWidth="1"/>
    <col min="3" max="3" width="18.53125" customWidth="1"/>
    <col min="4" max="4" width="21.265625" customWidth="1"/>
    <col min="5" max="5" width="19.46484375" customWidth="1"/>
    <col min="6" max="7" width="20.265625" bestFit="1" customWidth="1"/>
    <col min="8" max="8" width="19" customWidth="1"/>
    <col min="9" max="9" width="17.796875" customWidth="1"/>
    <col min="10" max="10" width="18.53125" customWidth="1"/>
    <col min="11" max="11" width="18.265625" customWidth="1"/>
    <col min="12" max="12" width="19.265625" customWidth="1"/>
    <col min="13" max="13" width="17.265625" bestFit="1" customWidth="1"/>
    <col min="14" max="14" width="16.53125" customWidth="1"/>
    <col min="15" max="15" width="17.1328125" customWidth="1"/>
    <col min="16" max="16" width="15.796875" customWidth="1"/>
    <col min="17" max="17" width="12.53125" customWidth="1"/>
  </cols>
  <sheetData>
    <row r="1" spans="1:18" ht="24" customHeight="1" x14ac:dyDescent="0.45">
      <c r="A1" s="265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8" x14ac:dyDescent="0.45">
      <c r="A2" s="252"/>
      <c r="B2" s="252"/>
      <c r="C2" s="252" t="s">
        <v>1</v>
      </c>
      <c r="D2" s="252" t="s">
        <v>2</v>
      </c>
      <c r="E2" s="252" t="s">
        <v>3</v>
      </c>
      <c r="F2" s="252" t="s">
        <v>4</v>
      </c>
      <c r="G2" s="252" t="s">
        <v>5</v>
      </c>
      <c r="H2" s="252" t="s">
        <v>120</v>
      </c>
      <c r="I2" s="252" t="s">
        <v>121</v>
      </c>
      <c r="J2" s="252" t="s">
        <v>126</v>
      </c>
      <c r="K2" s="252" t="s">
        <v>127</v>
      </c>
      <c r="L2" s="252" t="s">
        <v>133</v>
      </c>
      <c r="M2" s="252" t="s">
        <v>134</v>
      </c>
      <c r="N2" s="251" t="s">
        <v>139</v>
      </c>
      <c r="O2" s="251" t="s">
        <v>140</v>
      </c>
    </row>
    <row r="3" spans="1:18" ht="38.25" x14ac:dyDescent="0.45">
      <c r="A3" s="26"/>
      <c r="B3" s="26" t="s">
        <v>9</v>
      </c>
      <c r="C3" s="27" t="s">
        <v>10</v>
      </c>
      <c r="D3" s="27" t="s">
        <v>10</v>
      </c>
      <c r="E3" s="27" t="s">
        <v>10</v>
      </c>
      <c r="F3" s="27" t="s">
        <v>10</v>
      </c>
      <c r="G3" s="27" t="s">
        <v>10</v>
      </c>
      <c r="H3" s="27" t="s">
        <v>10</v>
      </c>
      <c r="I3" s="27" t="s">
        <v>10</v>
      </c>
      <c r="J3" s="27" t="s">
        <v>10</v>
      </c>
      <c r="K3" s="27" t="s">
        <v>10</v>
      </c>
      <c r="L3" s="27" t="s">
        <v>10</v>
      </c>
      <c r="M3" s="27" t="s">
        <v>10</v>
      </c>
      <c r="N3" s="27" t="s">
        <v>10</v>
      </c>
      <c r="O3" s="27" t="s">
        <v>10</v>
      </c>
    </row>
    <row r="4" spans="1:18" ht="34.5" customHeight="1" x14ac:dyDescent="0.45">
      <c r="A4" s="11" t="s">
        <v>12</v>
      </c>
      <c r="B4" s="11" t="s">
        <v>6</v>
      </c>
      <c r="C4" s="4">
        <v>33468.92</v>
      </c>
      <c r="D4" s="4">
        <v>37955.089999999997</v>
      </c>
      <c r="E4" s="4">
        <f>E5+E6</f>
        <v>38391.319999999992</v>
      </c>
      <c r="F4" s="4">
        <v>39969.19</v>
      </c>
      <c r="G4" s="4">
        <v>40064.78</v>
      </c>
      <c r="H4" s="134">
        <v>39661.72</v>
      </c>
      <c r="I4" s="134">
        <v>41694.910000000003</v>
      </c>
      <c r="J4" s="134">
        <v>42671.699453900001</v>
      </c>
      <c r="K4" s="134">
        <v>43159.19</v>
      </c>
      <c r="L4" s="134">
        <v>41590</v>
      </c>
      <c r="M4" s="134">
        <v>42495.16</v>
      </c>
      <c r="N4" s="253">
        <v>42115.54</v>
      </c>
      <c r="O4" s="253">
        <v>42901.01</v>
      </c>
      <c r="P4" s="28"/>
      <c r="Q4" s="28"/>
    </row>
    <row r="5" spans="1:18" x14ac:dyDescent="0.45">
      <c r="A5" s="2"/>
      <c r="B5" s="24" t="s">
        <v>7</v>
      </c>
      <c r="C5" s="22">
        <v>28915.77</v>
      </c>
      <c r="D5" s="22"/>
      <c r="E5" s="22">
        <v>33620.089999999997</v>
      </c>
      <c r="F5" s="22"/>
      <c r="G5" s="22">
        <v>35502.17</v>
      </c>
      <c r="H5" s="135"/>
      <c r="I5" s="22">
        <v>37238.54</v>
      </c>
      <c r="J5" s="22"/>
      <c r="K5" s="22">
        <v>38809.980000000003</v>
      </c>
      <c r="L5" s="22"/>
      <c r="M5" s="22">
        <v>37885.100000000006</v>
      </c>
      <c r="N5" s="22"/>
      <c r="O5" s="22">
        <v>38006.699999999997</v>
      </c>
      <c r="P5" s="28"/>
      <c r="Q5" s="28"/>
    </row>
    <row r="6" spans="1:18" x14ac:dyDescent="0.45">
      <c r="A6" s="11"/>
      <c r="B6" s="25" t="s">
        <v>8</v>
      </c>
      <c r="C6" s="23">
        <v>4553.1499999999996</v>
      </c>
      <c r="D6" s="23"/>
      <c r="E6" s="23">
        <v>4771.2299999999996</v>
      </c>
      <c r="F6" s="23"/>
      <c r="G6" s="23">
        <v>4562.6099999999997</v>
      </c>
      <c r="H6" s="23"/>
      <c r="I6" s="23">
        <v>4456.37</v>
      </c>
      <c r="J6" s="23"/>
      <c r="K6" s="23">
        <v>4349.21</v>
      </c>
      <c r="L6" s="23"/>
      <c r="M6" s="23">
        <v>4610.0600000000004</v>
      </c>
      <c r="N6" s="23"/>
      <c r="O6" s="23">
        <v>4894.3100000000004</v>
      </c>
      <c r="P6" s="28"/>
      <c r="Q6" s="28"/>
    </row>
    <row r="7" spans="1:18" ht="38.25" x14ac:dyDescent="0.45">
      <c r="A7" s="12" t="s">
        <v>13</v>
      </c>
      <c r="B7" s="12" t="s">
        <v>14</v>
      </c>
      <c r="C7" s="5">
        <v>53102.884391934778</v>
      </c>
      <c r="D7" s="5">
        <v>54671.32</v>
      </c>
      <c r="E7" s="5">
        <f>E8+E9</f>
        <v>57388.32</v>
      </c>
      <c r="F7" s="5">
        <v>60100.7</v>
      </c>
      <c r="G7" s="5">
        <v>63248.02</v>
      </c>
      <c r="H7" s="5">
        <v>62251.71</v>
      </c>
      <c r="I7" s="5">
        <v>61415.93</v>
      </c>
      <c r="J7" s="5">
        <v>65623.478699886618</v>
      </c>
      <c r="K7" s="5">
        <v>70264.58</v>
      </c>
      <c r="L7" s="5">
        <v>72760</v>
      </c>
      <c r="M7" s="5">
        <v>65734.180000000008</v>
      </c>
      <c r="N7" s="5">
        <v>49348.45</v>
      </c>
      <c r="O7" s="256">
        <v>48446.080000000002</v>
      </c>
      <c r="P7" s="28"/>
      <c r="Q7" s="28"/>
    </row>
    <row r="8" spans="1:18" x14ac:dyDescent="0.45">
      <c r="A8" s="13"/>
      <c r="B8" s="14" t="s">
        <v>7</v>
      </c>
      <c r="C8" s="15">
        <v>43040.089586486356</v>
      </c>
      <c r="D8" s="15">
        <v>44437.88</v>
      </c>
      <c r="E8" s="15">
        <v>46593.279999999999</v>
      </c>
      <c r="F8" s="15">
        <v>48452.26</v>
      </c>
      <c r="G8" s="16">
        <v>50513.46</v>
      </c>
      <c r="H8" s="16">
        <v>49846.02</v>
      </c>
      <c r="I8" s="16">
        <v>49515.92</v>
      </c>
      <c r="J8" s="16">
        <v>53721.678795338332</v>
      </c>
      <c r="K8" s="16">
        <v>62715.47</v>
      </c>
      <c r="L8" s="16">
        <v>65290.000000000007</v>
      </c>
      <c r="M8" s="16">
        <v>59215.51</v>
      </c>
      <c r="N8" s="16">
        <v>46290.28</v>
      </c>
      <c r="O8" s="16">
        <v>45543.66</v>
      </c>
      <c r="P8" s="28"/>
      <c r="Q8" s="28"/>
    </row>
    <row r="9" spans="1:18" x14ac:dyDescent="0.45">
      <c r="A9" s="17"/>
      <c r="B9" s="18" t="s">
        <v>8</v>
      </c>
      <c r="C9" s="19">
        <v>10062.79480544842</v>
      </c>
      <c r="D9" s="19">
        <v>10233.44</v>
      </c>
      <c r="E9" s="19">
        <v>10795.04</v>
      </c>
      <c r="F9" s="19">
        <v>11648.44</v>
      </c>
      <c r="G9" s="19">
        <v>12734.56</v>
      </c>
      <c r="H9" s="19">
        <v>12405.69</v>
      </c>
      <c r="I9" s="19">
        <v>11900.01</v>
      </c>
      <c r="J9" s="19">
        <v>11901.799904548292</v>
      </c>
      <c r="K9" s="19">
        <v>7549.11</v>
      </c>
      <c r="L9" s="19">
        <v>7470</v>
      </c>
      <c r="M9" s="19">
        <v>6518.67</v>
      </c>
      <c r="N9" s="19">
        <v>3058.17</v>
      </c>
      <c r="O9" s="19">
        <v>2902.42</v>
      </c>
      <c r="P9" s="28"/>
      <c r="Q9" s="28"/>
    </row>
    <row r="10" spans="1:18" ht="25.5" x14ac:dyDescent="0.45">
      <c r="A10" s="20" t="s">
        <v>15</v>
      </c>
      <c r="B10" s="20" t="s">
        <v>16</v>
      </c>
      <c r="C10" s="4">
        <v>86571.804391934798</v>
      </c>
      <c r="D10" s="4">
        <f>D4+D7</f>
        <v>92626.41</v>
      </c>
      <c r="E10" s="4">
        <f>E4+E7</f>
        <v>95779.639999999985</v>
      </c>
      <c r="F10" s="4">
        <v>100069.89</v>
      </c>
      <c r="G10" s="4">
        <v>103312.8</v>
      </c>
      <c r="H10" s="4">
        <v>101913.43</v>
      </c>
      <c r="I10" s="4">
        <v>103110.84</v>
      </c>
      <c r="J10" s="4">
        <v>108295.17815378662</v>
      </c>
      <c r="K10" s="4">
        <v>113423.77</v>
      </c>
      <c r="L10" s="4">
        <v>114350</v>
      </c>
      <c r="M10" s="4">
        <v>108229.34000000001</v>
      </c>
      <c r="N10" s="4">
        <v>91463.989999999991</v>
      </c>
      <c r="O10" s="4">
        <v>91347.09</v>
      </c>
      <c r="P10" s="28"/>
      <c r="Q10" s="28"/>
    </row>
    <row r="11" spans="1:18" ht="15" customHeight="1" x14ac:dyDescent="0.45">
      <c r="A11" s="263" t="s">
        <v>119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Q11" s="28"/>
    </row>
    <row r="12" spans="1:18" x14ac:dyDescent="0.45">
      <c r="A12" s="4"/>
      <c r="B12" s="4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120</v>
      </c>
      <c r="I12" s="4" t="s">
        <v>121</v>
      </c>
      <c r="J12" s="4" t="s">
        <v>126</v>
      </c>
      <c r="K12" s="4" t="s">
        <v>127</v>
      </c>
      <c r="L12" s="4" t="s">
        <v>133</v>
      </c>
      <c r="M12" s="4" t="s">
        <v>134</v>
      </c>
      <c r="N12" s="4" t="s">
        <v>139</v>
      </c>
      <c r="O12" s="4" t="s">
        <v>140</v>
      </c>
      <c r="Q12" s="28"/>
    </row>
    <row r="13" spans="1:18" ht="38.25" x14ac:dyDescent="0.45">
      <c r="A13" s="26"/>
      <c r="B13" s="26" t="s">
        <v>9</v>
      </c>
      <c r="C13" s="27" t="s">
        <v>11</v>
      </c>
      <c r="D13" s="27" t="s">
        <v>11</v>
      </c>
      <c r="E13" s="27" t="s">
        <v>11</v>
      </c>
      <c r="F13" s="27" t="s">
        <v>11</v>
      </c>
      <c r="G13" s="27" t="s">
        <v>17</v>
      </c>
      <c r="H13" s="27" t="s">
        <v>17</v>
      </c>
      <c r="I13" s="27" t="s">
        <v>17</v>
      </c>
      <c r="J13" s="27" t="s">
        <v>17</v>
      </c>
      <c r="K13" s="27" t="s">
        <v>17</v>
      </c>
      <c r="L13" s="27" t="s">
        <v>17</v>
      </c>
      <c r="M13" s="27" t="s">
        <v>17</v>
      </c>
      <c r="N13" s="27" t="s">
        <v>17</v>
      </c>
      <c r="O13" s="27" t="s">
        <v>17</v>
      </c>
      <c r="Q13" s="28"/>
    </row>
    <row r="14" spans="1:18" ht="25.5" x14ac:dyDescent="0.45">
      <c r="A14" s="11" t="s">
        <v>12</v>
      </c>
      <c r="B14" s="11" t="s">
        <v>6</v>
      </c>
      <c r="C14" s="21">
        <v>13710877.767200001</v>
      </c>
      <c r="D14" s="21">
        <v>15572973.43</v>
      </c>
      <c r="E14" s="21">
        <f>E15+E16</f>
        <v>15855231.25</v>
      </c>
      <c r="F14" s="21">
        <v>16617190.74</v>
      </c>
      <c r="G14" s="21">
        <v>16615664.970000001</v>
      </c>
      <c r="H14" s="134">
        <v>17148537.879999999</v>
      </c>
      <c r="I14" s="134">
        <v>18702251.879999999</v>
      </c>
      <c r="J14" s="134">
        <v>19643916.843602866</v>
      </c>
      <c r="K14" s="134">
        <v>33248976.789999999</v>
      </c>
      <c r="L14" s="134">
        <v>31980000</v>
      </c>
      <c r="M14" s="134">
        <v>38219849.439999998</v>
      </c>
      <c r="N14" s="253">
        <v>56024618.240000002</v>
      </c>
      <c r="O14" s="253">
        <v>63072678.789999999</v>
      </c>
      <c r="P14" s="28"/>
      <c r="Q14" s="28"/>
      <c r="R14" s="178"/>
    </row>
    <row r="15" spans="1:18" x14ac:dyDescent="0.45">
      <c r="A15" s="2"/>
      <c r="B15" s="24" t="s">
        <v>7</v>
      </c>
      <c r="C15" s="22">
        <v>11845634.34</v>
      </c>
      <c r="D15" s="22"/>
      <c r="E15" s="22">
        <v>13884760.970000001</v>
      </c>
      <c r="F15" s="22"/>
      <c r="G15" s="22">
        <v>14723461.1</v>
      </c>
      <c r="H15" s="22"/>
      <c r="I15" s="22">
        <v>16703347.119999999</v>
      </c>
      <c r="J15" s="22"/>
      <c r="K15" s="22">
        <v>29898432.390000001</v>
      </c>
      <c r="L15" s="22"/>
      <c r="M15" s="22">
        <v>34073593.740000002</v>
      </c>
      <c r="N15" s="22"/>
      <c r="O15" s="22">
        <v>55877108.280000001</v>
      </c>
      <c r="P15" s="28"/>
      <c r="Q15" s="28"/>
    </row>
    <row r="16" spans="1:18" x14ac:dyDescent="0.45">
      <c r="A16" s="11"/>
      <c r="B16" s="25" t="s">
        <v>8</v>
      </c>
      <c r="C16" s="23">
        <v>1865243.43</v>
      </c>
      <c r="D16" s="23"/>
      <c r="E16" s="23">
        <v>1970470.28</v>
      </c>
      <c r="F16" s="23"/>
      <c r="G16" s="23">
        <v>1892203.87</v>
      </c>
      <c r="H16" s="23"/>
      <c r="I16" s="23">
        <v>1998904.76</v>
      </c>
      <c r="J16" s="23"/>
      <c r="K16" s="23">
        <v>3350544.4</v>
      </c>
      <c r="L16" s="23"/>
      <c r="M16" s="23">
        <v>4146255.69</v>
      </c>
      <c r="N16" s="23"/>
      <c r="O16" s="23">
        <v>7195570.5099999998</v>
      </c>
      <c r="P16" s="28"/>
      <c r="Q16" s="28"/>
    </row>
    <row r="17" spans="1:18" ht="38.25" x14ac:dyDescent="0.45">
      <c r="A17" s="12" t="s">
        <v>13</v>
      </c>
      <c r="B17" s="12" t="s">
        <v>14</v>
      </c>
      <c r="C17" s="3">
        <v>21754127.620000001</v>
      </c>
      <c r="D17" s="3">
        <v>22431642.890000001</v>
      </c>
      <c r="E17" s="3">
        <f>E18+E19</f>
        <v>23700801.25</v>
      </c>
      <c r="F17" s="3">
        <v>24986866.710000001</v>
      </c>
      <c r="G17" s="3">
        <v>26230219.030000001</v>
      </c>
      <c r="H17" s="3">
        <v>26915772.91</v>
      </c>
      <c r="I17" s="3">
        <v>27548116.060000002</v>
      </c>
      <c r="J17" s="3">
        <v>30209768.419492807</v>
      </c>
      <c r="K17" s="3">
        <v>54130424.960000001</v>
      </c>
      <c r="L17" s="3">
        <v>55930000</v>
      </c>
      <c r="M17" s="3">
        <v>59120858.810000002</v>
      </c>
      <c r="N17" s="254">
        <v>65646263.25</v>
      </c>
      <c r="O17" s="254">
        <v>71224993.370000005</v>
      </c>
      <c r="P17" s="28"/>
      <c r="Q17" s="28"/>
      <c r="R17" s="178"/>
    </row>
    <row r="18" spans="1:18" x14ac:dyDescent="0.45">
      <c r="A18" s="13"/>
      <c r="B18" s="14" t="s">
        <v>7</v>
      </c>
      <c r="C18" s="6">
        <v>17631803.100000001</v>
      </c>
      <c r="D18" s="6">
        <v>18232862.809999999</v>
      </c>
      <c r="E18" s="6">
        <v>19242557.109999999</v>
      </c>
      <c r="F18" s="7">
        <v>20144027.719999999</v>
      </c>
      <c r="G18" s="8">
        <v>20948942</v>
      </c>
      <c r="H18" s="8">
        <v>21551924.510000002</v>
      </c>
      <c r="I18" s="8">
        <v>22210364.600000001</v>
      </c>
      <c r="J18" s="8">
        <v>24730774.833434001</v>
      </c>
      <c r="K18" s="8">
        <v>48314740.140000001</v>
      </c>
      <c r="L18" s="8">
        <v>50190000</v>
      </c>
      <c r="M18" s="8">
        <v>53258011.880000003</v>
      </c>
      <c r="N18" s="8">
        <v>61578106.700000003</v>
      </c>
      <c r="O18" s="8">
        <v>66957877.859999999</v>
      </c>
      <c r="P18" s="28"/>
      <c r="Q18" s="28"/>
    </row>
    <row r="19" spans="1:18" x14ac:dyDescent="0.45">
      <c r="A19" s="17"/>
      <c r="B19" s="18" t="s">
        <v>8</v>
      </c>
      <c r="C19" s="9">
        <v>4122324.52</v>
      </c>
      <c r="D19" s="9">
        <v>4198780.08</v>
      </c>
      <c r="E19" s="9">
        <v>4458244.1399999997</v>
      </c>
      <c r="F19" s="9">
        <v>4842838.99</v>
      </c>
      <c r="G19" s="10">
        <v>5281277.03</v>
      </c>
      <c r="H19" s="10">
        <v>5363848.4000000004</v>
      </c>
      <c r="I19" s="10">
        <v>5337751.46</v>
      </c>
      <c r="J19" s="10">
        <v>5478993.5860588066</v>
      </c>
      <c r="K19" s="10">
        <v>5815684.8200000003</v>
      </c>
      <c r="L19" s="10">
        <v>5740000</v>
      </c>
      <c r="M19" s="10">
        <v>5862846.9299999997</v>
      </c>
      <c r="N19" s="10">
        <v>4068156.55</v>
      </c>
      <c r="O19" s="10">
        <v>4267115.51</v>
      </c>
      <c r="P19" s="28"/>
      <c r="Q19" s="28"/>
    </row>
    <row r="20" spans="1:18" ht="25.5" x14ac:dyDescent="0.45">
      <c r="A20" s="20" t="s">
        <v>15</v>
      </c>
      <c r="B20" s="20" t="s">
        <v>16</v>
      </c>
      <c r="C20" s="4">
        <v>35465005.387199998</v>
      </c>
      <c r="D20" s="4">
        <v>38004616.32</v>
      </c>
      <c r="E20" s="4">
        <f>E14+E17</f>
        <v>39556032.5</v>
      </c>
      <c r="F20" s="4">
        <v>41604057.450000003</v>
      </c>
      <c r="G20" s="4">
        <v>42845884</v>
      </c>
      <c r="H20" s="4">
        <v>44064310.789999999</v>
      </c>
      <c r="I20" s="4">
        <v>46250367.939999998</v>
      </c>
      <c r="J20" s="4">
        <v>49853685.263095677</v>
      </c>
      <c r="K20" s="4">
        <v>87379401.75</v>
      </c>
      <c r="L20" s="4">
        <v>87910000</v>
      </c>
      <c r="M20" s="4">
        <v>97340708.25</v>
      </c>
      <c r="N20" s="4">
        <v>121670881.49000001</v>
      </c>
      <c r="O20" s="4">
        <v>134297672.16</v>
      </c>
      <c r="P20" s="28"/>
      <c r="Q20" s="28"/>
    </row>
    <row r="21" spans="1:18" x14ac:dyDescent="0.45">
      <c r="B21" s="245" t="s">
        <v>147</v>
      </c>
      <c r="F21" s="1"/>
      <c r="G21" s="1"/>
      <c r="H21" s="1"/>
      <c r="I21" s="1"/>
      <c r="J21" s="1"/>
      <c r="K21" s="1"/>
      <c r="L21" s="178"/>
      <c r="M21" s="178"/>
      <c r="N21" s="178"/>
      <c r="O21" s="178"/>
    </row>
    <row r="22" spans="1:18" x14ac:dyDescent="0.45">
      <c r="B22" t="s">
        <v>135</v>
      </c>
      <c r="G22" s="33"/>
      <c r="H22" s="1"/>
      <c r="I22" s="1"/>
      <c r="J22" s="1"/>
      <c r="K22" s="1"/>
      <c r="L22" s="178"/>
      <c r="O22" s="178"/>
    </row>
    <row r="23" spans="1:18" ht="18" customHeight="1" x14ac:dyDescent="0.45">
      <c r="A23" s="219"/>
      <c r="B23" t="s">
        <v>145</v>
      </c>
      <c r="F23" s="244"/>
      <c r="G23" s="28"/>
      <c r="M23" s="255"/>
      <c r="N23" s="255"/>
      <c r="O23" s="255"/>
    </row>
    <row r="24" spans="1:18" ht="18" customHeight="1" x14ac:dyDescent="0.45">
      <c r="A24" s="219"/>
      <c r="B24" t="s">
        <v>146</v>
      </c>
      <c r="F24" s="244"/>
      <c r="G24" s="1"/>
    </row>
    <row r="25" spans="1:18" x14ac:dyDescent="0.45">
      <c r="B25" s="243" t="s">
        <v>144</v>
      </c>
      <c r="C25" s="244"/>
      <c r="D25" s="244"/>
      <c r="E25" s="244"/>
      <c r="F25" s="244"/>
    </row>
    <row r="26" spans="1:18" x14ac:dyDescent="0.45">
      <c r="B26" s="243"/>
      <c r="C26" s="244"/>
      <c r="D26" s="244"/>
      <c r="E26" s="244"/>
      <c r="F26" s="244"/>
    </row>
    <row r="27" spans="1:18" x14ac:dyDescent="0.45">
      <c r="B27" s="243"/>
      <c r="C27" s="244"/>
      <c r="D27" s="244"/>
      <c r="E27" s="244"/>
      <c r="F27" s="244"/>
    </row>
  </sheetData>
  <mergeCells count="2">
    <mergeCell ref="A11:O11"/>
    <mergeCell ref="A1:O1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A378-A399-4AA5-980D-7F3A2002BAA5}">
  <dimension ref="A1:O52"/>
  <sheetViews>
    <sheetView workbookViewId="0">
      <pane xSplit="2" ySplit="3" topLeftCell="N17" activePane="bottomRight" state="frozen"/>
      <selection pane="topRight" activeCell="C1" sqref="C1"/>
      <selection pane="bottomLeft" activeCell="A4" sqref="A4"/>
      <selection pane="bottomRight" activeCell="O41" sqref="O41"/>
    </sheetView>
  </sheetViews>
  <sheetFormatPr defaultColWidth="19.53125" defaultRowHeight="11.65" x14ac:dyDescent="0.35"/>
  <cols>
    <col min="1" max="1" width="5" style="43" customWidth="1"/>
    <col min="2" max="2" width="13" style="43" customWidth="1"/>
    <col min="3" max="3" width="22.265625" style="48" customWidth="1"/>
    <col min="4" max="4" width="23.53125" style="43" customWidth="1"/>
    <col min="5" max="5" width="21.73046875" style="43" customWidth="1"/>
    <col min="6" max="6" width="23.265625" style="43" customWidth="1"/>
    <col min="7" max="7" width="21.796875" style="43" customWidth="1"/>
    <col min="8" max="8" width="21" style="43" customWidth="1"/>
    <col min="9" max="11" width="21.19921875" style="43" customWidth="1"/>
    <col min="12" max="12" width="21.265625" style="43" customWidth="1"/>
    <col min="13" max="13" width="21.06640625" style="43" customWidth="1"/>
    <col min="14" max="14" width="20.265625" style="43" customWidth="1"/>
    <col min="15" max="16384" width="19.53125" style="43"/>
  </cols>
  <sheetData>
    <row r="1" spans="1:15" s="34" customFormat="1" x14ac:dyDescent="0.35">
      <c r="B1" s="35" t="s">
        <v>59</v>
      </c>
      <c r="C1" s="36"/>
      <c r="D1" s="37"/>
      <c r="E1" s="37"/>
    </row>
    <row r="2" spans="1:15" s="34" customFormat="1" x14ac:dyDescent="0.35">
      <c r="A2" s="38"/>
      <c r="B2" s="38"/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120</v>
      </c>
      <c r="I2" s="39" t="s">
        <v>121</v>
      </c>
      <c r="J2" s="39" t="s">
        <v>126</v>
      </c>
      <c r="K2" s="39" t="s">
        <v>127</v>
      </c>
      <c r="L2" s="39" t="s">
        <v>133</v>
      </c>
      <c r="M2" s="39" t="s">
        <v>134</v>
      </c>
      <c r="N2" s="39" t="s">
        <v>139</v>
      </c>
      <c r="O2" s="38" t="s">
        <v>140</v>
      </c>
    </row>
    <row r="3" spans="1:15" s="34" customFormat="1" x14ac:dyDescent="0.35">
      <c r="A3" s="39" t="s">
        <v>18</v>
      </c>
      <c r="B3" s="39" t="s">
        <v>19</v>
      </c>
      <c r="C3" s="267" t="s">
        <v>20</v>
      </c>
      <c r="D3" s="268"/>
      <c r="E3" s="268"/>
      <c r="F3" s="268"/>
      <c r="G3" s="268"/>
      <c r="H3" s="268"/>
      <c r="I3" s="268"/>
      <c r="J3" s="268"/>
      <c r="K3" s="268"/>
      <c r="L3" s="268"/>
      <c r="M3" s="269"/>
      <c r="N3" s="38"/>
      <c r="O3" s="38"/>
    </row>
    <row r="4" spans="1:15" x14ac:dyDescent="0.35">
      <c r="A4" s="40">
        <v>1</v>
      </c>
      <c r="B4" s="41" t="s">
        <v>21</v>
      </c>
      <c r="C4" s="42">
        <v>69822706034.830002</v>
      </c>
      <c r="D4" s="42">
        <v>89298203364.840012</v>
      </c>
      <c r="E4" s="42">
        <v>95212687526.87001</v>
      </c>
      <c r="F4" s="42">
        <v>91430894558.229996</v>
      </c>
      <c r="G4" s="42">
        <v>107619057499.23</v>
      </c>
      <c r="H4" s="42">
        <v>104573334025.73001</v>
      </c>
      <c r="I4" s="42">
        <v>103710011090.63</v>
      </c>
      <c r="J4" s="42">
        <v>99541843513.889999</v>
      </c>
      <c r="K4" s="42">
        <v>142470717702.46002</v>
      </c>
      <c r="L4" s="42">
        <v>138779101794.33002</v>
      </c>
      <c r="M4" s="42">
        <v>138638007432.32001</v>
      </c>
      <c r="N4" s="42">
        <v>113709244739.82001</v>
      </c>
      <c r="O4" s="42">
        <v>97241994249.149994</v>
      </c>
    </row>
    <row r="5" spans="1:15" x14ac:dyDescent="0.35">
      <c r="A5" s="40">
        <v>2</v>
      </c>
      <c r="B5" s="41" t="s">
        <v>22</v>
      </c>
      <c r="C5" s="42">
        <v>90374678991.110001</v>
      </c>
      <c r="D5" s="42">
        <v>96034858510.682861</v>
      </c>
      <c r="E5" s="42">
        <v>99546925540.213547</v>
      </c>
      <c r="F5" s="42">
        <v>117068354882.32516</v>
      </c>
      <c r="G5" s="42">
        <v>120602149478.17517</v>
      </c>
      <c r="H5" s="42">
        <v>122481259391.92</v>
      </c>
      <c r="I5" s="42">
        <v>124000573916.50517</v>
      </c>
      <c r="J5" s="42">
        <v>130978200452.22519</v>
      </c>
      <c r="K5" s="42">
        <v>127751037344.54518</v>
      </c>
      <c r="L5" s="42">
        <v>122595678048.28519</v>
      </c>
      <c r="M5" s="42">
        <v>138261010699.21518</v>
      </c>
      <c r="N5" s="42">
        <v>103556376158.41</v>
      </c>
      <c r="O5" s="42">
        <v>102986161816.66</v>
      </c>
    </row>
    <row r="6" spans="1:15" x14ac:dyDescent="0.35">
      <c r="A6" s="40">
        <v>3</v>
      </c>
      <c r="B6" s="41" t="s">
        <v>23</v>
      </c>
      <c r="C6" s="42">
        <v>242270425498.16</v>
      </c>
      <c r="D6" s="42">
        <v>234852289193.82001</v>
      </c>
      <c r="E6" s="42">
        <v>214608901124.02002</v>
      </c>
      <c r="F6" s="42">
        <v>203112373546.76999</v>
      </c>
      <c r="G6" s="42">
        <v>203951611822.07404</v>
      </c>
      <c r="H6" s="42">
        <v>219617660991.62903</v>
      </c>
      <c r="I6" s="42">
        <v>219265319660.23907</v>
      </c>
      <c r="J6" s="42">
        <v>206643987466.60391</v>
      </c>
      <c r="K6" s="42">
        <v>199580487851.92645</v>
      </c>
      <c r="L6" s="42">
        <v>193446271585.83591</v>
      </c>
      <c r="M6" s="42">
        <v>190476345365.94351</v>
      </c>
      <c r="N6" s="42">
        <v>142934399344.91669</v>
      </c>
      <c r="O6" s="42">
        <v>132874240780.94</v>
      </c>
    </row>
    <row r="7" spans="1:15" x14ac:dyDescent="0.35">
      <c r="A7" s="40">
        <v>4</v>
      </c>
      <c r="B7" s="41" t="s">
        <v>24</v>
      </c>
      <c r="C7" s="42">
        <v>55014662462.82</v>
      </c>
      <c r="D7" s="42">
        <v>54640781663.998993</v>
      </c>
      <c r="E7" s="42">
        <v>55715871700.611488</v>
      </c>
      <c r="F7" s="42">
        <v>58280935987.56749</v>
      </c>
      <c r="G7" s="42">
        <v>72429443791.859497</v>
      </c>
      <c r="H7" s="42">
        <v>75696142356.690002</v>
      </c>
      <c r="I7" s="42">
        <v>77487683347.042999</v>
      </c>
      <c r="J7" s="42">
        <v>77088063592.093262</v>
      </c>
      <c r="K7" s="42">
        <v>76399608968.23999</v>
      </c>
      <c r="L7" s="42">
        <v>73718638716.799988</v>
      </c>
      <c r="M7" s="42">
        <v>74196577787.139999</v>
      </c>
      <c r="N7" s="42">
        <v>34428978287.781769</v>
      </c>
      <c r="O7" s="42">
        <v>30864628176.279999</v>
      </c>
    </row>
    <row r="8" spans="1:15" x14ac:dyDescent="0.35">
      <c r="A8" s="40">
        <v>5</v>
      </c>
      <c r="B8" s="41" t="s">
        <v>25</v>
      </c>
      <c r="C8" s="42">
        <v>98109166991.289993</v>
      </c>
      <c r="D8" s="42">
        <v>96948746900.787689</v>
      </c>
      <c r="E8" s="42">
        <v>97512505086.167679</v>
      </c>
      <c r="F8" s="42">
        <v>128835720127.57053</v>
      </c>
      <c r="G8" s="42">
        <v>129247789052.9892</v>
      </c>
      <c r="H8" s="42">
        <v>144278030172.81863</v>
      </c>
      <c r="I8" s="42">
        <v>143638075199.36758</v>
      </c>
      <c r="J8" s="42">
        <v>144542559993.40759</v>
      </c>
      <c r="K8" s="42">
        <v>147360920066.10684</v>
      </c>
      <c r="L8" s="42">
        <v>162488581980.5831</v>
      </c>
      <c r="M8" s="42">
        <v>160808088694.22311</v>
      </c>
      <c r="N8" s="42">
        <v>108388805147.9709</v>
      </c>
      <c r="O8" s="42">
        <v>147225790034.44</v>
      </c>
    </row>
    <row r="9" spans="1:15" x14ac:dyDescent="0.35">
      <c r="A9" s="40">
        <v>6</v>
      </c>
      <c r="B9" s="41" t="s">
        <v>26</v>
      </c>
      <c r="C9" s="42">
        <v>150605097110.98001</v>
      </c>
      <c r="D9" s="42">
        <v>145802016377.95004</v>
      </c>
      <c r="E9" s="42">
        <v>154610714417.03003</v>
      </c>
      <c r="F9" s="42">
        <v>151410837155.33008</v>
      </c>
      <c r="G9" s="42">
        <v>150430380961.36005</v>
      </c>
      <c r="H9" s="42">
        <v>151158248963.07004</v>
      </c>
      <c r="I9" s="42">
        <v>146371493447.19003</v>
      </c>
      <c r="J9" s="42">
        <v>140028932610.23004</v>
      </c>
      <c r="K9" s="42">
        <v>134508899618.20004</v>
      </c>
      <c r="L9" s="42">
        <v>129328376630.98007</v>
      </c>
      <c r="M9" s="42">
        <v>151155583528.17004</v>
      </c>
      <c r="N9" s="42">
        <v>103231321073.24005</v>
      </c>
      <c r="O9" s="42">
        <v>97532221931.179993</v>
      </c>
    </row>
    <row r="10" spans="1:15" x14ac:dyDescent="0.35">
      <c r="A10" s="40">
        <v>7</v>
      </c>
      <c r="B10" s="41" t="s">
        <v>27</v>
      </c>
      <c r="C10" s="42">
        <v>126925575994.87</v>
      </c>
      <c r="D10" s="42">
        <v>128349137648.15147</v>
      </c>
      <c r="E10" s="42">
        <v>128349137648.15147</v>
      </c>
      <c r="F10" s="42">
        <v>140684011234.57986</v>
      </c>
      <c r="G10" s="42">
        <v>143547325914.99985</v>
      </c>
      <c r="H10" s="42">
        <v>143368150982.89001</v>
      </c>
      <c r="I10" s="42">
        <v>141294318833.79291</v>
      </c>
      <c r="J10" s="42">
        <v>141294318833.79291</v>
      </c>
      <c r="K10" s="42">
        <v>186940007871.06003</v>
      </c>
      <c r="L10" s="42">
        <v>187181205478.45999</v>
      </c>
      <c r="M10" s="42">
        <v>187181205478.45999</v>
      </c>
      <c r="N10" s="42">
        <v>116731681881.12997</v>
      </c>
      <c r="O10" s="42">
        <v>116875920938.91</v>
      </c>
    </row>
    <row r="11" spans="1:15" x14ac:dyDescent="0.35">
      <c r="A11" s="40">
        <v>8</v>
      </c>
      <c r="B11" s="41" t="s">
        <v>28</v>
      </c>
      <c r="C11" s="42">
        <v>84308354127.830002</v>
      </c>
      <c r="D11" s="42">
        <v>103933550236.4903</v>
      </c>
      <c r="E11" s="42">
        <v>95629388229.265564</v>
      </c>
      <c r="F11" s="42">
        <v>110816982628.81683</v>
      </c>
      <c r="G11" s="42">
        <v>102496113182.35944</v>
      </c>
      <c r="H11" s="42">
        <v>96329344297.360001</v>
      </c>
      <c r="I11" s="42">
        <v>96135894362.559998</v>
      </c>
      <c r="J11" s="42">
        <v>94825559774.240005</v>
      </c>
      <c r="K11" s="42">
        <v>93386414943.175171</v>
      </c>
      <c r="L11" s="42">
        <v>102037988620.9552</v>
      </c>
      <c r="M11" s="42">
        <v>98771221990.265198</v>
      </c>
      <c r="N11" s="42">
        <v>36893069035.313202</v>
      </c>
      <c r="O11" s="42">
        <v>34400934740.910004</v>
      </c>
    </row>
    <row r="12" spans="1:15" x14ac:dyDescent="0.35">
      <c r="A12" s="40">
        <v>9</v>
      </c>
      <c r="B12" s="41" t="s">
        <v>29</v>
      </c>
      <c r="C12" s="42">
        <v>161546685429.38</v>
      </c>
      <c r="D12" s="42">
        <v>160689799856.69998</v>
      </c>
      <c r="E12" s="42">
        <v>159817911703.62997</v>
      </c>
      <c r="F12" s="42">
        <v>158930513273.45999</v>
      </c>
      <c r="G12" s="42">
        <v>176086197586.12997</v>
      </c>
      <c r="H12" s="42">
        <v>175198799155.95999</v>
      </c>
      <c r="I12" s="42">
        <v>197210152707.35999</v>
      </c>
      <c r="J12" s="42">
        <v>196266854913.34</v>
      </c>
      <c r="K12" s="42">
        <v>204045567373.65997</v>
      </c>
      <c r="L12" s="42">
        <v>212038531997.39319</v>
      </c>
      <c r="M12" s="42">
        <v>220201482435.66321</v>
      </c>
      <c r="N12" s="42">
        <v>156171087646.75</v>
      </c>
      <c r="O12" s="42">
        <v>155488943829.41</v>
      </c>
    </row>
    <row r="13" spans="1:15" x14ac:dyDescent="0.35">
      <c r="A13" s="40">
        <v>10</v>
      </c>
      <c r="B13" s="41" t="s">
        <v>30</v>
      </c>
      <c r="C13" s="42">
        <v>205915439122.85001</v>
      </c>
      <c r="D13" s="42">
        <v>207156532759.39999</v>
      </c>
      <c r="E13" s="42">
        <v>154613430716.40002</v>
      </c>
      <c r="F13" s="42">
        <v>163478454259.54001</v>
      </c>
      <c r="G13" s="42">
        <v>378878236830.75</v>
      </c>
      <c r="H13" s="42">
        <v>272612510528.95001</v>
      </c>
      <c r="I13" s="42">
        <v>304245915945.65002</v>
      </c>
      <c r="J13" s="42">
        <v>421776084974.71997</v>
      </c>
      <c r="K13" s="42">
        <v>465404504431.58997</v>
      </c>
      <c r="L13" s="42">
        <v>371485618063.32996</v>
      </c>
      <c r="M13" s="42">
        <v>373407744509.06</v>
      </c>
      <c r="N13" s="42">
        <v>334899722204.31</v>
      </c>
      <c r="O13" s="42">
        <v>304544180592.04999</v>
      </c>
    </row>
    <row r="14" spans="1:15" x14ac:dyDescent="0.35">
      <c r="A14" s="40">
        <v>11</v>
      </c>
      <c r="B14" s="41" t="s">
        <v>31</v>
      </c>
      <c r="C14" s="42">
        <v>43389313062.07</v>
      </c>
      <c r="D14" s="42">
        <v>42877787667.520004</v>
      </c>
      <c r="E14" s="42">
        <v>42160050001.310013</v>
      </c>
      <c r="F14" s="42">
        <v>41629971249.710014</v>
      </c>
      <c r="G14" s="42">
        <v>59111939636.770012</v>
      </c>
      <c r="H14" s="42">
        <v>67060019562.440002</v>
      </c>
      <c r="I14" s="42">
        <v>76496806095.943024</v>
      </c>
      <c r="J14" s="42">
        <v>75838715298.52301</v>
      </c>
      <c r="K14" s="42">
        <v>76140911689.583023</v>
      </c>
      <c r="L14" s="42">
        <v>73604871385.863022</v>
      </c>
      <c r="M14" s="42">
        <v>70435753895.143021</v>
      </c>
      <c r="N14" s="42">
        <v>22215818239.18</v>
      </c>
      <c r="O14" s="42">
        <v>20113750963.290001</v>
      </c>
    </row>
    <row r="15" spans="1:15" x14ac:dyDescent="0.35">
      <c r="A15" s="40">
        <v>12</v>
      </c>
      <c r="B15" s="41" t="s">
        <v>32</v>
      </c>
      <c r="C15" s="42">
        <v>78486979110</v>
      </c>
      <c r="D15" s="42">
        <v>80224464751.389999</v>
      </c>
      <c r="E15" s="42">
        <v>78898662554.419998</v>
      </c>
      <c r="F15" s="42">
        <v>112245185525.88998</v>
      </c>
      <c r="G15" s="42">
        <v>112118158473.67999</v>
      </c>
      <c r="H15" s="42">
        <v>110991259332.19</v>
      </c>
      <c r="I15" s="42">
        <v>110591684782.42996</v>
      </c>
      <c r="J15" s="42">
        <v>126441400757.29997</v>
      </c>
      <c r="K15" s="42">
        <v>126081366555.29997</v>
      </c>
      <c r="L15" s="42">
        <v>126256318266.04665</v>
      </c>
      <c r="M15" s="42">
        <v>123879949054.11665</v>
      </c>
      <c r="N15" s="42">
        <v>72379108806.383347</v>
      </c>
      <c r="O15" s="42">
        <v>70109327905.979996</v>
      </c>
    </row>
    <row r="16" spans="1:15" x14ac:dyDescent="0.35">
      <c r="A16" s="40">
        <v>13</v>
      </c>
      <c r="B16" s="41" t="s">
        <v>33</v>
      </c>
      <c r="C16" s="42">
        <v>85335401791.210007</v>
      </c>
      <c r="D16" s="42">
        <v>98580366779.040009</v>
      </c>
      <c r="E16" s="42">
        <v>106392266984.46002</v>
      </c>
      <c r="F16" s="42">
        <v>103271451987.89001</v>
      </c>
      <c r="G16" s="42">
        <v>119543842224.06001</v>
      </c>
      <c r="H16" s="42">
        <v>118452808502.42999</v>
      </c>
      <c r="I16" s="42">
        <v>117147875751.50002</v>
      </c>
      <c r="J16" s="42">
        <v>114251857062.32002</v>
      </c>
      <c r="K16" s="42">
        <v>114290302870.56999</v>
      </c>
      <c r="L16" s="42">
        <v>112396388391.52</v>
      </c>
      <c r="M16" s="42">
        <v>110573532309.52</v>
      </c>
      <c r="N16" s="42">
        <v>57898438383.910004</v>
      </c>
      <c r="O16" s="42">
        <v>59687140935.32</v>
      </c>
    </row>
    <row r="17" spans="1:15" x14ac:dyDescent="0.35">
      <c r="A17" s="40">
        <v>14</v>
      </c>
      <c r="B17" s="41" t="s">
        <v>34</v>
      </c>
      <c r="C17" s="42">
        <v>68715561724.510002</v>
      </c>
      <c r="D17" s="42">
        <v>69169594013.019989</v>
      </c>
      <c r="E17" s="42">
        <v>69169594013.019989</v>
      </c>
      <c r="F17" s="42">
        <v>74857380772.819992</v>
      </c>
      <c r="G17" s="42">
        <v>89887652914.75</v>
      </c>
      <c r="H17" s="42">
        <v>89887652914.75</v>
      </c>
      <c r="I17" s="42">
        <v>91856182849.75</v>
      </c>
      <c r="J17" s="42">
        <v>92688975881.259995</v>
      </c>
      <c r="K17" s="42">
        <v>93197207627.520004</v>
      </c>
      <c r="L17" s="42">
        <v>92213239076.869995</v>
      </c>
      <c r="M17" s="42">
        <v>92213239076.869995</v>
      </c>
      <c r="N17" s="42">
        <v>82475946115.690002</v>
      </c>
      <c r="O17" s="42">
        <v>96977118717.399994</v>
      </c>
    </row>
    <row r="18" spans="1:15" x14ac:dyDescent="0.35">
      <c r="A18" s="40">
        <v>15</v>
      </c>
      <c r="B18" s="41" t="s">
        <v>35</v>
      </c>
      <c r="C18" s="42">
        <v>82276659276.130005</v>
      </c>
      <c r="D18" s="42">
        <v>82287808212.529999</v>
      </c>
      <c r="E18" s="42">
        <v>69131414495.940002</v>
      </c>
      <c r="F18" s="42">
        <v>108363624382.39299</v>
      </c>
      <c r="G18" s="42">
        <v>123608336326.77632</v>
      </c>
      <c r="H18" s="42">
        <v>139096654264.81903</v>
      </c>
      <c r="I18" s="42">
        <v>139322895697.90903</v>
      </c>
      <c r="J18" s="42">
        <v>134888544669.28906</v>
      </c>
      <c r="K18" s="42">
        <v>134639260664.68979</v>
      </c>
      <c r="L18" s="42">
        <v>135683429122.98688</v>
      </c>
      <c r="M18" s="42">
        <v>88974631780.438263</v>
      </c>
      <c r="N18" s="42">
        <v>70810781008.353577</v>
      </c>
      <c r="O18" s="42">
        <v>99407726405.539993</v>
      </c>
    </row>
    <row r="19" spans="1:15" x14ac:dyDescent="0.35">
      <c r="A19" s="40">
        <v>16</v>
      </c>
      <c r="B19" s="41" t="s">
        <v>36</v>
      </c>
      <c r="C19" s="42">
        <v>149514885822.32001</v>
      </c>
      <c r="D19" s="42">
        <v>151310120316.50998</v>
      </c>
      <c r="E19" s="42">
        <v>205189461320.26999</v>
      </c>
      <c r="F19" s="42">
        <v>204612397430.38998</v>
      </c>
      <c r="G19" s="42">
        <v>210394836519.92999</v>
      </c>
      <c r="H19" s="42">
        <v>207520959471.51999</v>
      </c>
      <c r="I19" s="42">
        <v>204224291725.12997</v>
      </c>
      <c r="J19" s="42">
        <v>202551954370.13998</v>
      </c>
      <c r="K19" s="42">
        <v>220838595301.37997</v>
      </c>
      <c r="L19" s="42">
        <v>218897353079.44998</v>
      </c>
      <c r="M19" s="42">
        <v>217112608530.48996</v>
      </c>
      <c r="N19" s="42">
        <v>163058593250.34</v>
      </c>
      <c r="O19" s="42">
        <v>159188025458.35001</v>
      </c>
    </row>
    <row r="20" spans="1:15" x14ac:dyDescent="0.35">
      <c r="A20" s="40">
        <v>17</v>
      </c>
      <c r="B20" s="41" t="s">
        <v>37</v>
      </c>
      <c r="C20" s="42">
        <v>32601347001.93</v>
      </c>
      <c r="D20" s="42">
        <v>32948631126.780006</v>
      </c>
      <c r="E20" s="42">
        <v>31355699951.720001</v>
      </c>
      <c r="F20" s="42">
        <v>42725820449.360001</v>
      </c>
      <c r="G20" s="42">
        <v>45135377621.296997</v>
      </c>
      <c r="H20" s="42">
        <v>44406862432.824989</v>
      </c>
      <c r="I20" s="42">
        <v>43952167579.014999</v>
      </c>
      <c r="J20" s="42">
        <v>43592320327.785004</v>
      </c>
      <c r="K20" s="42">
        <v>43132050837.36499</v>
      </c>
      <c r="L20" s="42">
        <v>42890049833.184998</v>
      </c>
      <c r="M20" s="42">
        <v>42757073964.487</v>
      </c>
      <c r="N20" s="42">
        <v>2071939104.7279999</v>
      </c>
      <c r="O20" s="42">
        <v>1816968798.6900001</v>
      </c>
    </row>
    <row r="21" spans="1:15" x14ac:dyDescent="0.35">
      <c r="A21" s="40">
        <v>18</v>
      </c>
      <c r="B21" s="41" t="s">
        <v>38</v>
      </c>
      <c r="C21" s="42">
        <v>66749724113.620003</v>
      </c>
      <c r="D21" s="42">
        <v>62460596340.785515</v>
      </c>
      <c r="E21" s="42">
        <v>61711008612.159996</v>
      </c>
      <c r="F21" s="42">
        <v>72400273999.990326</v>
      </c>
      <c r="G21" s="42">
        <v>78194242285.768341</v>
      </c>
      <c r="H21" s="42">
        <v>86863069011.793732</v>
      </c>
      <c r="I21" s="42">
        <v>83294928661.311432</v>
      </c>
      <c r="J21" s="42">
        <v>80611662734.100418</v>
      </c>
      <c r="K21" s="42">
        <v>87282487580.653442</v>
      </c>
      <c r="L21" s="42">
        <v>86585306405.169464</v>
      </c>
      <c r="M21" s="42">
        <v>85519766061.697906</v>
      </c>
      <c r="N21" s="42">
        <v>29381672391.533646</v>
      </c>
      <c r="O21" s="42">
        <v>28596674010.02</v>
      </c>
    </row>
    <row r="22" spans="1:15" x14ac:dyDescent="0.35">
      <c r="A22" s="40">
        <v>19</v>
      </c>
      <c r="B22" s="41" t="s">
        <v>39</v>
      </c>
      <c r="C22" s="42">
        <v>127653802386.67999</v>
      </c>
      <c r="D22" s="42">
        <v>102351644358.6228</v>
      </c>
      <c r="E22" s="42">
        <v>111896457385.67</v>
      </c>
      <c r="F22" s="42">
        <v>127847657184.81691</v>
      </c>
      <c r="G22" s="42">
        <v>125186662228.72298</v>
      </c>
      <c r="H22" s="42">
        <v>125186662228.72298</v>
      </c>
      <c r="I22" s="42">
        <v>122361942618.02528</v>
      </c>
      <c r="J22" s="42">
        <v>122361942618.02528</v>
      </c>
      <c r="K22" s="42">
        <v>122361942618.02528</v>
      </c>
      <c r="L22" s="42">
        <v>122361942618.02528</v>
      </c>
      <c r="M22" s="42">
        <v>122361942618.02528</v>
      </c>
      <c r="N22" s="42">
        <v>64969199254.352615</v>
      </c>
      <c r="O22" s="42">
        <v>63056221017.419998</v>
      </c>
    </row>
    <row r="23" spans="1:15" x14ac:dyDescent="0.35">
      <c r="A23" s="40">
        <v>20</v>
      </c>
      <c r="B23" s="41" t="s">
        <v>40</v>
      </c>
      <c r="C23" s="42">
        <v>55335703649.489998</v>
      </c>
      <c r="D23" s="42">
        <v>59844201598.360001</v>
      </c>
      <c r="E23" s="42">
        <v>66675639486.810005</v>
      </c>
      <c r="F23" s="42">
        <v>66675639486.810005</v>
      </c>
      <c r="G23" s="42">
        <v>66675639486.810005</v>
      </c>
      <c r="H23" s="42">
        <v>62374809154.32</v>
      </c>
      <c r="I23" s="42">
        <v>62374809154.32</v>
      </c>
      <c r="J23" s="42">
        <v>62374809154.32</v>
      </c>
      <c r="K23" s="42">
        <v>62374809154.32</v>
      </c>
      <c r="L23" s="42">
        <v>99313694044.199997</v>
      </c>
      <c r="M23" s="42">
        <v>99313694044.199997</v>
      </c>
      <c r="N23" s="42">
        <v>38064193319.450005</v>
      </c>
      <c r="O23" s="42">
        <v>33732740995.93</v>
      </c>
    </row>
    <row r="24" spans="1:15" x14ac:dyDescent="0.35">
      <c r="A24" s="40">
        <v>21</v>
      </c>
      <c r="B24" s="41" t="s">
        <v>41</v>
      </c>
      <c r="C24" s="42">
        <v>52926999907.269997</v>
      </c>
      <c r="D24" s="42">
        <v>52973699047.779999</v>
      </c>
      <c r="E24" s="42">
        <v>52328132269.399994</v>
      </c>
      <c r="F24" s="42">
        <v>63471793676.150002</v>
      </c>
      <c r="G24" s="42">
        <v>60417135711.009995</v>
      </c>
      <c r="H24" s="42">
        <v>60131306074.57</v>
      </c>
      <c r="I24" s="42">
        <v>61310171246</v>
      </c>
      <c r="J24" s="42">
        <v>60942597524.720001</v>
      </c>
      <c r="K24" s="42">
        <v>60942597524.720001</v>
      </c>
      <c r="L24" s="42">
        <v>60875509315.159996</v>
      </c>
      <c r="M24" s="42">
        <v>60690877475.459999</v>
      </c>
      <c r="N24" s="42">
        <v>17055426839.689999</v>
      </c>
      <c r="O24" s="42">
        <v>15459930068.73</v>
      </c>
    </row>
    <row r="25" spans="1:15" x14ac:dyDescent="0.35">
      <c r="A25" s="40">
        <v>22</v>
      </c>
      <c r="B25" s="41" t="s">
        <v>42</v>
      </c>
      <c r="C25" s="42">
        <v>68954367715</v>
      </c>
      <c r="D25" s="42">
        <v>68163904418.810005</v>
      </c>
      <c r="E25" s="42">
        <v>70660141638.399994</v>
      </c>
      <c r="F25" s="42">
        <v>91316715308.839996</v>
      </c>
      <c r="G25" s="42">
        <v>90538046032.37999</v>
      </c>
      <c r="H25" s="42">
        <v>90156501322</v>
      </c>
      <c r="I25" s="42">
        <v>93621765035.48999</v>
      </c>
      <c r="J25" s="42">
        <v>91464625377.050018</v>
      </c>
      <c r="K25" s="42">
        <v>93669523962.519989</v>
      </c>
      <c r="L25" s="42">
        <v>92316050130.580017</v>
      </c>
      <c r="M25" s="42">
        <v>121808350345.34001</v>
      </c>
      <c r="N25" s="42">
        <v>38552462453.800003</v>
      </c>
      <c r="O25" s="42">
        <v>44050021662.730003</v>
      </c>
    </row>
    <row r="26" spans="1:15" x14ac:dyDescent="0.35">
      <c r="A26" s="40">
        <v>23</v>
      </c>
      <c r="B26" s="41" t="s">
        <v>43</v>
      </c>
      <c r="C26" s="42">
        <v>63664907065.089996</v>
      </c>
      <c r="D26" s="42">
        <v>67059199120.449989</v>
      </c>
      <c r="E26" s="42">
        <v>93372803241.960007</v>
      </c>
      <c r="F26" s="42">
        <v>104651775596.39</v>
      </c>
      <c r="G26" s="42">
        <v>110512221882.63998</v>
      </c>
      <c r="H26" s="42">
        <v>109551279948.43999</v>
      </c>
      <c r="I26" s="42">
        <v>109382057027.35999</v>
      </c>
      <c r="J26" s="42">
        <v>108325812097.88998</v>
      </c>
      <c r="K26" s="42">
        <v>107576926423.97998</v>
      </c>
      <c r="L26" s="42">
        <v>106958721385.79001</v>
      </c>
      <c r="M26" s="42">
        <v>109162798865.20999</v>
      </c>
      <c r="N26" s="42">
        <v>59071666365.520004</v>
      </c>
      <c r="O26" s="42">
        <v>59048545486.099998</v>
      </c>
    </row>
    <row r="27" spans="1:15" x14ac:dyDescent="0.35">
      <c r="A27" s="40">
        <v>24</v>
      </c>
      <c r="B27" s="41" t="s">
        <v>44</v>
      </c>
      <c r="C27" s="42">
        <v>533812963589.54999</v>
      </c>
      <c r="D27" s="42">
        <v>532121992824.96228</v>
      </c>
      <c r="E27" s="42">
        <v>658959728218.34265</v>
      </c>
      <c r="F27" s="42">
        <v>780476880563.06274</v>
      </c>
      <c r="G27" s="42">
        <v>797305312602.5321</v>
      </c>
      <c r="H27" s="42">
        <v>877035995031.70068</v>
      </c>
      <c r="I27" s="42">
        <v>807208634237.88379</v>
      </c>
      <c r="J27" s="42">
        <v>812383923050.00525</v>
      </c>
      <c r="K27" s="42">
        <v>996440044235.3446</v>
      </c>
      <c r="L27" s="42">
        <v>960495545836.24463</v>
      </c>
      <c r="M27" s="42">
        <v>1048703617143.87</v>
      </c>
      <c r="N27" s="42">
        <v>929410384493.32813</v>
      </c>
      <c r="O27" s="42">
        <v>885987833845.72998</v>
      </c>
    </row>
    <row r="28" spans="1:15" x14ac:dyDescent="0.35">
      <c r="A28" s="40">
        <v>25</v>
      </c>
      <c r="B28" s="41" t="s">
        <v>45</v>
      </c>
      <c r="C28" s="42">
        <v>56252908296.709999</v>
      </c>
      <c r="D28" s="42">
        <v>55922603083.830002</v>
      </c>
      <c r="E28" s="42">
        <v>54097105862.470009</v>
      </c>
      <c r="F28" s="42">
        <v>57141429034.430008</v>
      </c>
      <c r="G28" s="42">
        <v>72965379541.729996</v>
      </c>
      <c r="H28" s="42">
        <v>72627065374.639999</v>
      </c>
      <c r="I28" s="42">
        <v>71437890993.830002</v>
      </c>
      <c r="J28" s="42">
        <v>71445690456.729996</v>
      </c>
      <c r="K28" s="42">
        <v>71106455397.360001</v>
      </c>
      <c r="L28" s="42">
        <v>71299252171.669998</v>
      </c>
      <c r="M28" s="42">
        <v>71151081271.860001</v>
      </c>
      <c r="N28" s="42">
        <v>23757049057.130001</v>
      </c>
      <c r="O28" s="42">
        <v>23944693860.959999</v>
      </c>
    </row>
    <row r="29" spans="1:15" x14ac:dyDescent="0.35">
      <c r="A29" s="40">
        <v>26</v>
      </c>
      <c r="B29" s="41" t="s">
        <v>46</v>
      </c>
      <c r="C29" s="42">
        <v>79254552193.330002</v>
      </c>
      <c r="D29" s="42">
        <v>77407449114.580002</v>
      </c>
      <c r="E29" s="42">
        <v>83400390653.539993</v>
      </c>
      <c r="F29" s="42">
        <v>94036262822.12999</v>
      </c>
      <c r="G29" s="42">
        <v>80919746667.589996</v>
      </c>
      <c r="H29" s="42">
        <v>98262195557.87999</v>
      </c>
      <c r="I29" s="42">
        <v>95590899934.180008</v>
      </c>
      <c r="J29" s="42">
        <v>121418985626.35001</v>
      </c>
      <c r="K29" s="42">
        <v>121954169872.21002</v>
      </c>
      <c r="L29" s="42">
        <v>120194501378</v>
      </c>
      <c r="M29" s="42">
        <v>139802106979.13998</v>
      </c>
      <c r="N29" s="42">
        <v>86070461145.699997</v>
      </c>
      <c r="O29" s="42">
        <v>146291030635.26999</v>
      </c>
    </row>
    <row r="30" spans="1:15" x14ac:dyDescent="0.35">
      <c r="A30" s="40">
        <v>27</v>
      </c>
      <c r="B30" s="41" t="s">
        <v>47</v>
      </c>
      <c r="C30" s="42">
        <v>155567441984.84</v>
      </c>
      <c r="D30" s="42">
        <v>192418550904.72659</v>
      </c>
      <c r="E30" s="42">
        <v>232622135016.73172</v>
      </c>
      <c r="F30" s="42">
        <v>241979216147.54999</v>
      </c>
      <c r="G30" s="42">
        <v>241782021304.95569</v>
      </c>
      <c r="H30" s="42">
        <v>241782021304.95569</v>
      </c>
      <c r="I30" s="42">
        <v>270450024234.79089</v>
      </c>
      <c r="J30" s="42">
        <v>293204959775.18457</v>
      </c>
      <c r="K30" s="42">
        <v>293204959775.18457</v>
      </c>
      <c r="L30" s="42">
        <v>293204959775.18457</v>
      </c>
      <c r="M30" s="42">
        <v>278675120734.01111</v>
      </c>
      <c r="N30" s="42">
        <v>221216638151.0607</v>
      </c>
      <c r="O30" s="42">
        <v>211128195436.35001</v>
      </c>
    </row>
    <row r="31" spans="1:15" x14ac:dyDescent="0.35">
      <c r="A31" s="40">
        <v>28</v>
      </c>
      <c r="B31" s="41" t="s">
        <v>48</v>
      </c>
      <c r="C31" s="42">
        <v>70958044815.449997</v>
      </c>
      <c r="D31" s="42">
        <v>65416177692.929993</v>
      </c>
      <c r="E31" s="42">
        <v>63812139549.889992</v>
      </c>
      <c r="F31" s="42">
        <v>62320355623.899994</v>
      </c>
      <c r="G31" s="42">
        <v>62270910496.75</v>
      </c>
      <c r="H31" s="42">
        <v>78824638559.929993</v>
      </c>
      <c r="I31" s="42">
        <v>77150360913.759979</v>
      </c>
      <c r="J31" s="42">
        <v>75505992900.229996</v>
      </c>
      <c r="K31" s="42">
        <v>74034430748.979996</v>
      </c>
      <c r="L31" s="42">
        <v>72752342331.72998</v>
      </c>
      <c r="M31" s="42">
        <v>71502242507.73999</v>
      </c>
      <c r="N31" s="42">
        <v>16395638075.439985</v>
      </c>
      <c r="O31" s="42">
        <v>15097396747.1</v>
      </c>
    </row>
    <row r="32" spans="1:15" x14ac:dyDescent="0.35">
      <c r="A32" s="40">
        <v>29</v>
      </c>
      <c r="B32" s="41" t="s">
        <v>49</v>
      </c>
      <c r="C32" s="42">
        <v>133363433267.42999</v>
      </c>
      <c r="D32" s="42">
        <v>132644096304.71227</v>
      </c>
      <c r="E32" s="42">
        <v>134700861676.61226</v>
      </c>
      <c r="F32" s="42">
        <v>133632902718.13225</v>
      </c>
      <c r="G32" s="42">
        <v>150529841883.33228</v>
      </c>
      <c r="H32" s="42">
        <v>149409835462.63229</v>
      </c>
      <c r="I32" s="42">
        <v>148366712357.73227</v>
      </c>
      <c r="J32" s="42">
        <v>147052496240.01971</v>
      </c>
      <c r="K32" s="42">
        <v>145709274676.20697</v>
      </c>
      <c r="L32" s="42">
        <v>145271391259.25696</v>
      </c>
      <c r="M32" s="42">
        <v>144604559829.87689</v>
      </c>
      <c r="N32" s="42">
        <v>87014347468.479996</v>
      </c>
      <c r="O32" s="42">
        <v>86059840792.410004</v>
      </c>
    </row>
    <row r="33" spans="1:15" x14ac:dyDescent="0.35">
      <c r="A33" s="40">
        <v>30</v>
      </c>
      <c r="B33" s="41" t="s">
        <v>50</v>
      </c>
      <c r="C33" s="42">
        <v>91980781262.029999</v>
      </c>
      <c r="D33" s="42">
        <v>93261798566.151642</v>
      </c>
      <c r="E33" s="42">
        <v>142561877915.91074</v>
      </c>
      <c r="F33" s="42">
        <v>141193578346.57074</v>
      </c>
      <c r="G33" s="42">
        <v>159906877910.77072</v>
      </c>
      <c r="H33" s="42">
        <v>160071143937.26999</v>
      </c>
      <c r="I33" s="42">
        <v>161180878265.05225</v>
      </c>
      <c r="J33" s="42">
        <v>161730215350.76071</v>
      </c>
      <c r="K33" s="42">
        <v>162402219128.92072</v>
      </c>
      <c r="L33" s="42">
        <v>161767716994.95071</v>
      </c>
      <c r="M33" s="42">
        <v>159944726303.6907</v>
      </c>
      <c r="N33" s="42">
        <v>98778959804.788162</v>
      </c>
      <c r="O33" s="42">
        <v>96886090928.389999</v>
      </c>
    </row>
    <row r="34" spans="1:15" x14ac:dyDescent="0.35">
      <c r="A34" s="40">
        <v>31</v>
      </c>
      <c r="B34" s="41" t="s">
        <v>51</v>
      </c>
      <c r="C34" s="42">
        <v>132473215503.64999</v>
      </c>
      <c r="D34" s="42">
        <v>145864569764.92303</v>
      </c>
      <c r="E34" s="42">
        <v>150496218244.15866</v>
      </c>
      <c r="F34" s="42">
        <v>152092372363.0787</v>
      </c>
      <c r="G34" s="42">
        <v>144608109939.9772</v>
      </c>
      <c r="H34" s="42">
        <v>151903415543.08902</v>
      </c>
      <c r="I34" s="42">
        <v>149013440711.34531</v>
      </c>
      <c r="J34" s="42">
        <v>148122283110.75003</v>
      </c>
      <c r="K34" s="42">
        <v>157615986155.32129</v>
      </c>
      <c r="L34" s="42">
        <v>169475938731.45929</v>
      </c>
      <c r="M34" s="42">
        <v>173932825607.72</v>
      </c>
      <c r="N34" s="42">
        <v>107356830962.63281</v>
      </c>
      <c r="O34" s="42">
        <v>101202445157.96001</v>
      </c>
    </row>
    <row r="35" spans="1:15" x14ac:dyDescent="0.35">
      <c r="A35" s="40">
        <v>32</v>
      </c>
      <c r="B35" s="41" t="s">
        <v>52</v>
      </c>
      <c r="C35" s="42">
        <v>213167072263.10001</v>
      </c>
      <c r="D35" s="42">
        <v>226352390026.99591</v>
      </c>
      <c r="E35" s="42">
        <v>225505011356.82471</v>
      </c>
      <c r="F35" s="42">
        <v>225505011356.82471</v>
      </c>
      <c r="G35" s="42">
        <v>225505011356.82471</v>
      </c>
      <c r="H35" s="42">
        <v>225505011356</v>
      </c>
      <c r="I35" s="42">
        <v>225505011356.82471</v>
      </c>
      <c r="J35" s="42">
        <v>225505011356.82471</v>
      </c>
      <c r="K35" s="42">
        <v>225505011356.82471</v>
      </c>
      <c r="L35" s="42">
        <v>232576206164.34021</v>
      </c>
      <c r="M35" s="42">
        <v>232576206164.34021</v>
      </c>
      <c r="N35" s="42">
        <v>232576206164.34021</v>
      </c>
      <c r="O35" s="42">
        <v>389201141842.88</v>
      </c>
    </row>
    <row r="36" spans="1:15" x14ac:dyDescent="0.35">
      <c r="A36" s="40">
        <v>33</v>
      </c>
      <c r="B36" s="41" t="s">
        <v>53</v>
      </c>
      <c r="C36" s="42">
        <v>80805277209.770004</v>
      </c>
      <c r="D36" s="42">
        <v>75241244025.699997</v>
      </c>
      <c r="E36" s="42">
        <v>71290133242.970001</v>
      </c>
      <c r="F36" s="42">
        <v>64058942245.25</v>
      </c>
      <c r="G36" s="42">
        <v>89920224058.800003</v>
      </c>
      <c r="H36" s="42">
        <v>85584818029.230011</v>
      </c>
      <c r="I36" s="42">
        <v>90595002766.240021</v>
      </c>
      <c r="J36" s="42">
        <v>93707999936.881439</v>
      </c>
      <c r="K36" s="42">
        <v>91678946481.13858</v>
      </c>
      <c r="L36" s="42">
        <v>91378838114.385727</v>
      </c>
      <c r="M36" s="42">
        <v>89215926510.84285</v>
      </c>
      <c r="N36" s="42">
        <v>55122793998.439995</v>
      </c>
      <c r="O36" s="42">
        <v>61869311185.959999</v>
      </c>
    </row>
    <row r="37" spans="1:15" x14ac:dyDescent="0.35">
      <c r="A37" s="40">
        <v>34</v>
      </c>
      <c r="B37" s="41" t="s">
        <v>54</v>
      </c>
      <c r="C37" s="42">
        <v>99888316767.440002</v>
      </c>
      <c r="D37" s="42">
        <v>95150803169.463379</v>
      </c>
      <c r="E37" s="42">
        <v>93184991218.355118</v>
      </c>
      <c r="F37" s="42">
        <v>90346808602.185776</v>
      </c>
      <c r="G37" s="42">
        <v>90807647838.105301</v>
      </c>
      <c r="H37" s="42">
        <v>90807647838.105301</v>
      </c>
      <c r="I37" s="42">
        <v>87959866608.420227</v>
      </c>
      <c r="J37" s="42">
        <v>87959866608.420227</v>
      </c>
      <c r="K37" s="42">
        <v>83129388663.904602</v>
      </c>
      <c r="L37" s="42">
        <v>82107303220.070572</v>
      </c>
      <c r="M37" s="42">
        <v>81329559172.300598</v>
      </c>
      <c r="N37" s="42">
        <v>32637824085.793671</v>
      </c>
      <c r="O37" s="42">
        <v>84718557628.729996</v>
      </c>
    </row>
    <row r="38" spans="1:15" x14ac:dyDescent="0.35">
      <c r="A38" s="40">
        <v>35</v>
      </c>
      <c r="B38" s="41" t="s">
        <v>55</v>
      </c>
      <c r="C38" s="42">
        <v>60231117742.010002</v>
      </c>
      <c r="D38" s="42">
        <v>61449328273.695892</v>
      </c>
      <c r="E38" s="42">
        <v>82461349492.746765</v>
      </c>
      <c r="F38" s="42">
        <v>88147606590.523178</v>
      </c>
      <c r="G38" s="42">
        <v>96624657352.573181</v>
      </c>
      <c r="H38" s="42">
        <v>92859643611.943863</v>
      </c>
      <c r="I38" s="42">
        <v>90776488122.645676</v>
      </c>
      <c r="J38" s="42">
        <v>88806180366.00795</v>
      </c>
      <c r="K38" s="42">
        <v>91447856211.242981</v>
      </c>
      <c r="L38" s="42">
        <v>91790015159.968185</v>
      </c>
      <c r="M38" s="42">
        <v>91419360969.057861</v>
      </c>
      <c r="N38" s="42">
        <v>49619716914.883224</v>
      </c>
      <c r="O38" s="42">
        <v>46249753216.129997</v>
      </c>
    </row>
    <row r="39" spans="1:15" x14ac:dyDescent="0.35">
      <c r="A39" s="40">
        <v>36</v>
      </c>
      <c r="B39" s="41" t="s">
        <v>56</v>
      </c>
      <c r="C39" s="42">
        <v>101358569693.88</v>
      </c>
      <c r="D39" s="42">
        <v>100717318154.40462</v>
      </c>
      <c r="E39" s="42">
        <v>99939746045.193054</v>
      </c>
      <c r="F39" s="42">
        <v>122639970427.90024</v>
      </c>
      <c r="G39" s="42">
        <v>115735135158.09103</v>
      </c>
      <c r="H39" s="42">
        <v>109692050891.28729</v>
      </c>
      <c r="I39" s="42">
        <v>112197059996.34514</v>
      </c>
      <c r="J39" s="42">
        <v>98054597156.015793</v>
      </c>
      <c r="K39" s="42">
        <v>96306167430.759567</v>
      </c>
      <c r="L39" s="42">
        <v>96768166282.143143</v>
      </c>
      <c r="M39" s="42">
        <v>110567180885.79204</v>
      </c>
      <c r="N39" s="42">
        <v>65244733328.142166</v>
      </c>
      <c r="O39" s="42">
        <v>62560401952.389999</v>
      </c>
    </row>
    <row r="40" spans="1:15" x14ac:dyDescent="0.35">
      <c r="A40" s="40">
        <v>37</v>
      </c>
      <c r="B40" s="41" t="s">
        <v>57</v>
      </c>
      <c r="C40" s="42">
        <v>52712383799.730003</v>
      </c>
      <c r="D40" s="42">
        <v>56853824285.419998</v>
      </c>
      <c r="E40" s="42">
        <v>50653647410.770004</v>
      </c>
      <c r="F40" s="42">
        <v>51148890839.040001</v>
      </c>
      <c r="G40" s="42">
        <v>75783760127.360001</v>
      </c>
      <c r="H40" s="42">
        <v>112489595162.94</v>
      </c>
      <c r="I40" s="42">
        <v>81022168940.360001</v>
      </c>
      <c r="J40" s="42">
        <v>84773760127.360001</v>
      </c>
      <c r="K40" s="42">
        <v>84773760127.360001</v>
      </c>
      <c r="L40" s="42">
        <v>88507060127.360001</v>
      </c>
      <c r="M40" s="42">
        <v>91519931195.709991</v>
      </c>
      <c r="N40" s="42">
        <v>94005038997.059998</v>
      </c>
      <c r="O40" s="42">
        <v>84639604096.160004</v>
      </c>
    </row>
    <row r="41" spans="1:15" x14ac:dyDescent="0.35">
      <c r="A41" s="44"/>
      <c r="B41" s="45" t="s">
        <v>58</v>
      </c>
      <c r="C41" s="46">
        <f>SUM(C4:C40)</f>
        <v>4122324522778.3594</v>
      </c>
      <c r="D41" s="46">
        <f t="shared" ref="D41:G41" si="0">SUM(D4:D40)</f>
        <v>4198780080456.9165</v>
      </c>
      <c r="E41" s="46">
        <f t="shared" si="0"/>
        <v>4458244141552.415</v>
      </c>
      <c r="F41" s="46">
        <f t="shared" si="0"/>
        <v>4842838992386.2188</v>
      </c>
      <c r="G41" s="46">
        <f t="shared" si="0"/>
        <v>5281277033703.9141</v>
      </c>
      <c r="H41" s="39">
        <f>SUM(H4:H40)</f>
        <v>5363848402749.4434</v>
      </c>
      <c r="I41" s="39">
        <v>5337751456173.9326</v>
      </c>
      <c r="J41" s="46">
        <v>5478993586058.8066</v>
      </c>
      <c r="K41" s="46">
        <v>5815684819242.3496</v>
      </c>
      <c r="L41" s="46">
        <f>SUM(L4:L40)</f>
        <v>5741042103518.5635</v>
      </c>
      <c r="M41" s="46">
        <v>5862845931217.4102</v>
      </c>
      <c r="N41" s="46">
        <v>4068156553699.792</v>
      </c>
      <c r="O41" s="46">
        <v>4267115506841.8599</v>
      </c>
    </row>
    <row r="42" spans="1:15" x14ac:dyDescent="0.35">
      <c r="B42" s="47"/>
      <c r="C42" s="218"/>
      <c r="D42" s="218"/>
      <c r="E42" s="218"/>
      <c r="F42" s="218"/>
      <c r="G42" s="218"/>
      <c r="H42" s="218"/>
      <c r="I42" s="218"/>
      <c r="J42" s="218"/>
      <c r="K42" s="218"/>
      <c r="N42" s="218"/>
      <c r="O42" s="259"/>
    </row>
    <row r="43" spans="1:15" s="248" customFormat="1" ht="10.5" x14ac:dyDescent="0.45">
      <c r="A43" s="248" t="s">
        <v>136</v>
      </c>
      <c r="O43" s="260"/>
    </row>
    <row r="44" spans="1:15" s="248" customFormat="1" ht="16.5" customHeight="1" x14ac:dyDescent="0.45">
      <c r="A44" s="248">
        <v>1</v>
      </c>
      <c r="B44" s="248" t="s">
        <v>141</v>
      </c>
    </row>
    <row r="45" spans="1:15" s="248" customFormat="1" ht="16.5" customHeight="1" x14ac:dyDescent="0.45">
      <c r="A45" s="248">
        <v>2</v>
      </c>
      <c r="B45" s="248" t="s">
        <v>142</v>
      </c>
    </row>
    <row r="46" spans="1:15" s="248" customFormat="1" ht="16.5" customHeight="1" x14ac:dyDescent="0.45"/>
    <row r="47" spans="1:15" ht="13.5" customHeight="1" x14ac:dyDescent="0.35">
      <c r="A47" s="246"/>
      <c r="B47" s="248"/>
      <c r="C47" s="248"/>
      <c r="D47" s="240"/>
    </row>
    <row r="48" spans="1:15" ht="13.5" customHeight="1" x14ac:dyDescent="0.35">
      <c r="A48" s="246"/>
      <c r="B48" s="248"/>
      <c r="C48" s="248"/>
      <c r="D48" s="240"/>
    </row>
    <row r="49" spans="1:4" ht="13.5" customHeight="1" x14ac:dyDescent="0.35">
      <c r="A49" s="136"/>
      <c r="B49" s="221"/>
      <c r="C49" s="247"/>
      <c r="D49" s="240"/>
    </row>
    <row r="50" spans="1:4" ht="13.5" customHeight="1" x14ac:dyDescent="0.35">
      <c r="A50" s="241" t="s">
        <v>132</v>
      </c>
      <c r="B50" s="242"/>
      <c r="C50" s="241"/>
      <c r="D50" s="220"/>
    </row>
    <row r="51" spans="1:4" x14ac:dyDescent="0.35">
      <c r="A51" s="136"/>
      <c r="B51" s="221"/>
      <c r="C51" s="266"/>
      <c r="D51" s="266"/>
    </row>
    <row r="52" spans="1:4" x14ac:dyDescent="0.35">
      <c r="C52" s="43"/>
    </row>
  </sheetData>
  <mergeCells count="2">
    <mergeCell ref="C51:D51"/>
    <mergeCell ref="C3:M3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BF54-5408-4217-B0C3-47D7FE9261EE}">
  <dimension ref="A1:GO68"/>
  <sheetViews>
    <sheetView topLeftCell="BR32" zoomScale="60" zoomScaleNormal="60" workbookViewId="0">
      <selection activeCell="BQ52" sqref="BQ52"/>
    </sheetView>
  </sheetViews>
  <sheetFormatPr defaultColWidth="9.19921875" defaultRowHeight="15" x14ac:dyDescent="0.4"/>
  <cols>
    <col min="1" max="1" width="8.46484375" style="32" bestFit="1" customWidth="1"/>
    <col min="2" max="2" width="27" style="32" customWidth="1"/>
    <col min="3" max="3" width="29.73046875" style="32" bestFit="1" customWidth="1"/>
    <col min="4" max="4" width="25.53125" style="32" bestFit="1" customWidth="1"/>
    <col min="5" max="5" width="30.265625" style="32" bestFit="1" customWidth="1"/>
    <col min="6" max="6" width="25.19921875" style="32" bestFit="1" customWidth="1"/>
    <col min="7" max="7" width="30.53125" style="32" bestFit="1" customWidth="1"/>
    <col min="8" max="8" width="29.53125" style="32" bestFit="1" customWidth="1"/>
    <col min="9" max="9" width="19.73046875" style="32" customWidth="1"/>
    <col min="10" max="10" width="31.53125" style="32" bestFit="1" customWidth="1"/>
    <col min="11" max="11" width="10.796875" style="32" customWidth="1"/>
    <col min="12" max="12" width="26.53125" style="32" bestFit="1" customWidth="1"/>
    <col min="13" max="13" width="29.73046875" style="32" bestFit="1" customWidth="1"/>
    <col min="14" max="14" width="25.19921875" style="32" bestFit="1" customWidth="1"/>
    <col min="15" max="15" width="30.73046875" style="32" customWidth="1"/>
    <col min="16" max="16" width="29.73046875" style="32" bestFit="1" customWidth="1"/>
    <col min="17" max="17" width="27" style="32" bestFit="1" customWidth="1"/>
    <col min="18" max="18" width="29.73046875" style="32" bestFit="1" customWidth="1"/>
    <col min="19" max="22" width="9.19921875" style="32"/>
    <col min="23" max="23" width="37.73046875" style="32" bestFit="1" customWidth="1"/>
    <col min="24" max="24" width="29.73046875" style="32" bestFit="1" customWidth="1"/>
    <col min="25" max="25" width="25.19921875" style="32" bestFit="1" customWidth="1"/>
    <col min="26" max="26" width="29.265625" style="32" customWidth="1"/>
    <col min="27" max="29" width="29.73046875" style="32" bestFit="1" customWidth="1"/>
    <col min="30" max="32" width="9.19921875" style="32"/>
    <col min="33" max="33" width="9.19921875" style="139"/>
    <col min="34" max="41" width="30.796875" style="139" customWidth="1"/>
    <col min="42" max="44" width="9.19921875" style="32"/>
    <col min="45" max="45" width="26.53125" style="32" customWidth="1"/>
    <col min="46" max="52" width="36.796875" style="32" customWidth="1"/>
    <col min="53" max="55" width="9.19921875" style="32"/>
    <col min="56" max="56" width="26.53125" style="32" customWidth="1"/>
    <col min="57" max="62" width="36.796875" style="32" customWidth="1"/>
    <col min="63" max="65" width="9.19921875" style="32"/>
    <col min="66" max="66" width="14.265625" style="32" customWidth="1"/>
    <col min="67" max="67" width="27" style="32" customWidth="1"/>
    <col min="68" max="68" width="29.06640625" style="32" customWidth="1"/>
    <col min="69" max="69" width="28.265625" style="32" customWidth="1"/>
    <col min="70" max="70" width="20.33203125" style="32" customWidth="1"/>
    <col min="71" max="71" width="18.06640625" style="32" customWidth="1"/>
    <col min="72" max="72" width="23.53125" style="32" customWidth="1"/>
    <col min="73" max="73" width="16.265625" style="32" bestFit="1" customWidth="1"/>
    <col min="74" max="16384" width="9.19921875" style="32"/>
  </cols>
  <sheetData>
    <row r="1" spans="1:197" ht="15.75" x14ac:dyDescent="0.5">
      <c r="E1" s="49"/>
      <c r="F1" s="49"/>
      <c r="I1" s="50"/>
      <c r="O1" s="49"/>
    </row>
    <row r="2" spans="1:197" x14ac:dyDescent="0.4">
      <c r="I2" s="51"/>
      <c r="R2" s="51"/>
    </row>
    <row r="3" spans="1:197" x14ac:dyDescent="0.4">
      <c r="AG3" s="140"/>
      <c r="AH3" s="140"/>
      <c r="AI3" s="140"/>
      <c r="AJ3" s="141"/>
      <c r="AK3" s="140"/>
      <c r="AL3" s="140"/>
      <c r="AM3" s="140"/>
      <c r="AN3" s="140"/>
      <c r="AO3" s="140"/>
    </row>
    <row r="4" spans="1:197" x14ac:dyDescent="0.4">
      <c r="AG4" s="140"/>
      <c r="AH4" s="140"/>
      <c r="AI4" s="140"/>
      <c r="AJ4" s="140"/>
      <c r="AK4" s="140"/>
      <c r="AL4" s="140"/>
      <c r="AM4" s="140"/>
      <c r="AN4" s="140"/>
      <c r="AO4" s="140"/>
    </row>
    <row r="5" spans="1:197" ht="24.75" customHeight="1" x14ac:dyDescent="0.4">
      <c r="AG5" s="140"/>
      <c r="AH5" s="140"/>
      <c r="AI5" s="140"/>
      <c r="AJ5" s="140"/>
      <c r="AK5" s="140"/>
      <c r="AL5" s="140"/>
      <c r="AM5" s="140"/>
      <c r="AN5" s="140"/>
      <c r="AO5" s="140"/>
    </row>
    <row r="6" spans="1:197" s="53" customFormat="1" ht="23.25" customHeight="1" x14ac:dyDescent="0.4">
      <c r="A6" s="276" t="s">
        <v>60</v>
      </c>
      <c r="B6" s="276"/>
      <c r="C6" s="276"/>
      <c r="D6" s="276"/>
      <c r="E6" s="276"/>
      <c r="F6" s="276"/>
      <c r="G6" s="276"/>
      <c r="H6" s="276"/>
      <c r="I6" s="52"/>
      <c r="K6" s="276" t="s">
        <v>60</v>
      </c>
      <c r="L6" s="276"/>
      <c r="M6" s="276"/>
      <c r="N6" s="276"/>
      <c r="O6" s="276"/>
      <c r="P6" s="276"/>
      <c r="Q6" s="276"/>
      <c r="R6" s="276"/>
      <c r="AG6" s="140"/>
      <c r="AH6" s="140"/>
      <c r="AI6" s="140"/>
      <c r="AJ6" s="140"/>
      <c r="AK6" s="140"/>
      <c r="AL6" s="140"/>
      <c r="AM6" s="140"/>
      <c r="AN6" s="140"/>
      <c r="AO6" s="140"/>
      <c r="AR6" s="179"/>
      <c r="AS6" s="179"/>
      <c r="AT6" s="179"/>
      <c r="AU6" s="179"/>
      <c r="AV6" s="179"/>
      <c r="AW6" s="179"/>
      <c r="AX6" s="179"/>
      <c r="AY6" s="179"/>
      <c r="AZ6" s="179"/>
      <c r="BC6" s="179"/>
      <c r="BD6" s="179"/>
      <c r="BE6" s="179"/>
      <c r="BF6" s="179"/>
      <c r="BG6" s="179"/>
      <c r="BH6" s="179"/>
      <c r="BI6" s="179"/>
      <c r="BJ6" s="179"/>
    </row>
    <row r="7" spans="1:197" s="53" customFormat="1" ht="18.75" customHeight="1" x14ac:dyDescent="0.75">
      <c r="A7" s="276" t="s">
        <v>61</v>
      </c>
      <c r="B7" s="276"/>
      <c r="C7" s="276"/>
      <c r="D7" s="276"/>
      <c r="E7" s="276"/>
      <c r="F7" s="276"/>
      <c r="G7" s="276"/>
      <c r="H7" s="276"/>
      <c r="I7" s="52"/>
      <c r="K7" s="276" t="s">
        <v>118</v>
      </c>
      <c r="L7" s="276"/>
      <c r="M7" s="276"/>
      <c r="N7" s="276"/>
      <c r="O7" s="276"/>
      <c r="P7" s="276"/>
      <c r="Q7" s="276"/>
      <c r="R7" s="276"/>
      <c r="W7" s="276" t="s">
        <v>117</v>
      </c>
      <c r="X7" s="276"/>
      <c r="Y7" s="276"/>
      <c r="Z7" s="276"/>
      <c r="AA7" s="276"/>
      <c r="AB7" s="276"/>
      <c r="AC7" s="276"/>
      <c r="AD7" s="276"/>
      <c r="AG7" s="276" t="s">
        <v>122</v>
      </c>
      <c r="AH7" s="276"/>
      <c r="AI7" s="276"/>
      <c r="AJ7" s="276"/>
      <c r="AK7" s="276"/>
      <c r="AL7" s="276"/>
      <c r="AM7" s="276"/>
      <c r="AN7" s="276"/>
      <c r="AO7" s="52"/>
      <c r="AR7" s="272" t="s">
        <v>60</v>
      </c>
      <c r="AS7" s="272"/>
      <c r="AT7" s="272"/>
      <c r="AU7" s="272"/>
      <c r="AV7" s="272"/>
      <c r="AW7" s="272"/>
      <c r="AX7" s="272"/>
      <c r="AY7" s="272"/>
      <c r="AZ7" s="272"/>
      <c r="BC7" s="272" t="s">
        <v>60</v>
      </c>
      <c r="BD7" s="273"/>
      <c r="BE7" s="273"/>
      <c r="BF7" s="273"/>
      <c r="BG7" s="273"/>
      <c r="BH7" s="273"/>
      <c r="BI7" s="273"/>
      <c r="BJ7" s="273"/>
      <c r="BM7" s="272" t="s">
        <v>60</v>
      </c>
      <c r="BN7" s="273"/>
      <c r="BO7" s="273"/>
      <c r="BP7" s="273"/>
      <c r="BQ7" s="273"/>
      <c r="BR7" s="273"/>
      <c r="BS7" s="273"/>
      <c r="BT7" s="273"/>
    </row>
    <row r="8" spans="1:197" s="53" customFormat="1" ht="42.75" customHeight="1" x14ac:dyDescent="0.8">
      <c r="H8" s="54"/>
      <c r="I8" s="54"/>
      <c r="R8" s="54"/>
      <c r="AG8" s="272"/>
      <c r="AH8" s="272"/>
      <c r="AI8" s="272"/>
      <c r="AJ8" s="272"/>
      <c r="AK8" s="272"/>
      <c r="AL8" s="272"/>
      <c r="AM8" s="272"/>
      <c r="AN8" s="272"/>
      <c r="AO8" s="272"/>
      <c r="AR8" s="272" t="s">
        <v>128</v>
      </c>
      <c r="AS8" s="272"/>
      <c r="AT8" s="272"/>
      <c r="AU8" s="272"/>
      <c r="AV8" s="272"/>
      <c r="AW8" s="272"/>
      <c r="AX8" s="272"/>
      <c r="AY8" s="272"/>
      <c r="AZ8" s="272"/>
      <c r="BC8" s="272" t="s">
        <v>137</v>
      </c>
      <c r="BD8" s="290"/>
      <c r="BE8" s="290"/>
      <c r="BF8" s="290"/>
      <c r="BG8" s="290"/>
      <c r="BH8" s="290"/>
      <c r="BI8" s="290"/>
      <c r="BJ8" s="290"/>
    </row>
    <row r="9" spans="1:197" s="54" customFormat="1" ht="33.85" customHeight="1" thickBot="1" x14ac:dyDescent="0.45">
      <c r="AG9" s="142"/>
      <c r="AH9" s="142"/>
      <c r="AI9" s="142"/>
      <c r="AJ9" s="142"/>
      <c r="AK9" s="142"/>
      <c r="AL9" s="142"/>
      <c r="AM9" s="142"/>
      <c r="AN9" s="142"/>
      <c r="AO9" s="142"/>
      <c r="AR9" s="180"/>
      <c r="AS9" s="180"/>
      <c r="AT9" s="180"/>
      <c r="AU9" s="180"/>
      <c r="AV9" s="180"/>
      <c r="AW9" s="180"/>
      <c r="AX9" s="180"/>
      <c r="AY9" s="180"/>
      <c r="AZ9" s="181"/>
      <c r="BC9" s="180"/>
      <c r="BD9" s="180"/>
      <c r="BE9" s="180"/>
      <c r="BF9" s="180"/>
      <c r="BG9" s="180"/>
      <c r="BH9" s="180"/>
      <c r="BI9" s="180"/>
      <c r="BJ9" s="180"/>
      <c r="BM9" s="54" t="s">
        <v>143</v>
      </c>
    </row>
    <row r="10" spans="1:197" s="62" customFormat="1" ht="39.75" customHeight="1" x14ac:dyDescent="0.4">
      <c r="A10" s="55" t="s">
        <v>62</v>
      </c>
      <c r="B10" s="56" t="s">
        <v>63</v>
      </c>
      <c r="C10" s="56" t="s">
        <v>64</v>
      </c>
      <c r="D10" s="56" t="s">
        <v>65</v>
      </c>
      <c r="E10" s="57" t="s">
        <v>66</v>
      </c>
      <c r="F10" s="56" t="s">
        <v>67</v>
      </c>
      <c r="G10" s="56" t="s">
        <v>68</v>
      </c>
      <c r="H10" s="56" t="s">
        <v>58</v>
      </c>
      <c r="I10" s="285" t="s">
        <v>69</v>
      </c>
      <c r="J10" s="58"/>
      <c r="K10" s="59" t="s">
        <v>62</v>
      </c>
      <c r="L10" s="60" t="s">
        <v>63</v>
      </c>
      <c r="M10" s="60" t="s">
        <v>64</v>
      </c>
      <c r="N10" s="60" t="s">
        <v>65</v>
      </c>
      <c r="O10" s="60" t="s">
        <v>66</v>
      </c>
      <c r="P10" s="60" t="s">
        <v>68</v>
      </c>
      <c r="Q10" s="60"/>
      <c r="R10" s="61" t="s">
        <v>58</v>
      </c>
      <c r="V10" s="63" t="s">
        <v>62</v>
      </c>
      <c r="W10" s="64" t="s">
        <v>63</v>
      </c>
      <c r="X10" s="64" t="s">
        <v>64</v>
      </c>
      <c r="Y10" s="64" t="s">
        <v>65</v>
      </c>
      <c r="Z10" s="64" t="s">
        <v>66</v>
      </c>
      <c r="AA10" s="277" t="s">
        <v>68</v>
      </c>
      <c r="AB10" s="277" t="s">
        <v>116</v>
      </c>
      <c r="AC10" s="279" t="s">
        <v>58</v>
      </c>
      <c r="AG10" s="143" t="s">
        <v>62</v>
      </c>
      <c r="AH10" s="144" t="s">
        <v>63</v>
      </c>
      <c r="AI10" s="144" t="s">
        <v>64</v>
      </c>
      <c r="AJ10" s="144" t="s">
        <v>65</v>
      </c>
      <c r="AK10" s="144" t="s">
        <v>66</v>
      </c>
      <c r="AL10" s="144" t="s">
        <v>68</v>
      </c>
      <c r="AM10" s="145" t="s">
        <v>116</v>
      </c>
      <c r="AN10" s="146" t="s">
        <v>123</v>
      </c>
      <c r="AO10" s="146" t="s">
        <v>58</v>
      </c>
      <c r="AR10" s="182" t="s">
        <v>62</v>
      </c>
      <c r="AS10" s="183" t="s">
        <v>63</v>
      </c>
      <c r="AT10" s="183" t="s">
        <v>64</v>
      </c>
      <c r="AU10" s="183" t="s">
        <v>65</v>
      </c>
      <c r="AV10" s="183" t="s">
        <v>66</v>
      </c>
      <c r="AW10" s="183" t="s">
        <v>68</v>
      </c>
      <c r="AX10" s="184" t="s">
        <v>116</v>
      </c>
      <c r="AY10" s="185" t="s">
        <v>129</v>
      </c>
      <c r="AZ10" s="185" t="s">
        <v>58</v>
      </c>
      <c r="BC10" s="182" t="s">
        <v>62</v>
      </c>
      <c r="BD10" s="183" t="s">
        <v>63</v>
      </c>
      <c r="BE10" s="183" t="s">
        <v>64</v>
      </c>
      <c r="BF10" s="183" t="s">
        <v>66</v>
      </c>
      <c r="BG10" s="183" t="s">
        <v>68</v>
      </c>
      <c r="BH10" s="183" t="s">
        <v>116</v>
      </c>
      <c r="BI10" s="184" t="s">
        <v>129</v>
      </c>
      <c r="BJ10" s="185" t="s">
        <v>58</v>
      </c>
      <c r="BM10" s="182" t="s">
        <v>62</v>
      </c>
      <c r="BN10" s="183" t="s">
        <v>63</v>
      </c>
      <c r="BO10" s="183" t="s">
        <v>64</v>
      </c>
      <c r="BP10" s="183" t="s">
        <v>66</v>
      </c>
      <c r="BQ10" s="183" t="s">
        <v>68</v>
      </c>
      <c r="BR10" s="183" t="s">
        <v>116</v>
      </c>
      <c r="BS10" s="184" t="s">
        <v>129</v>
      </c>
      <c r="BT10" s="185" t="s">
        <v>58</v>
      </c>
    </row>
    <row r="11" spans="1:197" s="53" customFormat="1" ht="21" customHeight="1" x14ac:dyDescent="0.4">
      <c r="A11" s="65"/>
      <c r="B11" s="66"/>
      <c r="C11" s="66"/>
      <c r="D11" s="66"/>
      <c r="E11" s="66" t="s">
        <v>70</v>
      </c>
      <c r="F11" s="66"/>
      <c r="G11" s="66"/>
      <c r="H11" s="66"/>
      <c r="I11" s="286"/>
      <c r="J11" s="54"/>
      <c r="K11" s="67"/>
      <c r="L11" s="68"/>
      <c r="M11" s="68"/>
      <c r="N11" s="68"/>
      <c r="O11" s="68" t="s">
        <v>70</v>
      </c>
      <c r="P11" s="68"/>
      <c r="Q11" s="68" t="s">
        <v>116</v>
      </c>
      <c r="R11" s="69"/>
      <c r="V11" s="70"/>
      <c r="W11" s="71"/>
      <c r="X11" s="71"/>
      <c r="Y11" s="71"/>
      <c r="Z11" s="71" t="s">
        <v>70</v>
      </c>
      <c r="AA11" s="278"/>
      <c r="AB11" s="278"/>
      <c r="AC11" s="280"/>
      <c r="AG11" s="147"/>
      <c r="AH11" s="148"/>
      <c r="AI11" s="148"/>
      <c r="AJ11" s="148"/>
      <c r="AK11" s="149" t="s">
        <v>70</v>
      </c>
      <c r="AL11" s="150" t="s">
        <v>124</v>
      </c>
      <c r="AM11" s="151"/>
      <c r="AN11" s="149"/>
      <c r="AO11" s="149"/>
      <c r="AR11" s="186"/>
      <c r="AS11" s="187"/>
      <c r="AT11" s="187"/>
      <c r="AU11" s="187"/>
      <c r="AV11" s="188" t="s">
        <v>130</v>
      </c>
      <c r="AW11" s="189" t="s">
        <v>124</v>
      </c>
      <c r="AX11" s="190"/>
      <c r="AY11" s="190"/>
      <c r="AZ11" s="188"/>
      <c r="BC11" s="186"/>
      <c r="BD11" s="187"/>
      <c r="BE11" s="187"/>
      <c r="BF11" s="187" t="s">
        <v>138</v>
      </c>
      <c r="BG11" s="188" t="s">
        <v>124</v>
      </c>
      <c r="BH11" s="189"/>
      <c r="BI11" s="190"/>
      <c r="BJ11" s="190"/>
      <c r="BM11" s="186"/>
      <c r="BN11" s="187"/>
      <c r="BO11" s="187"/>
      <c r="BP11" s="187" t="s">
        <v>138</v>
      </c>
      <c r="BQ11" s="188" t="s">
        <v>124</v>
      </c>
      <c r="BR11" s="189"/>
      <c r="BS11" s="190"/>
      <c r="BT11" s="190"/>
    </row>
    <row r="12" spans="1:197" s="73" customFormat="1" ht="30.4" thickBot="1" x14ac:dyDescent="0.45">
      <c r="A12" s="66"/>
      <c r="B12" s="66"/>
      <c r="C12" s="66" t="s">
        <v>71</v>
      </c>
      <c r="D12" s="66" t="s">
        <v>71</v>
      </c>
      <c r="E12" s="66" t="s">
        <v>71</v>
      </c>
      <c r="F12" s="66"/>
      <c r="G12" s="226" t="s">
        <v>72</v>
      </c>
      <c r="H12" s="66" t="s">
        <v>71</v>
      </c>
      <c r="I12" s="286"/>
      <c r="J12" s="72"/>
      <c r="K12" s="236"/>
      <c r="L12" s="237"/>
      <c r="M12" s="237" t="s">
        <v>71</v>
      </c>
      <c r="N12" s="237" t="s">
        <v>71</v>
      </c>
      <c r="O12" s="237" t="s">
        <v>71</v>
      </c>
      <c r="P12" s="238" t="s">
        <v>72</v>
      </c>
      <c r="Q12" s="238"/>
      <c r="R12" s="239" t="s">
        <v>71</v>
      </c>
      <c r="V12" s="74"/>
      <c r="W12" s="75"/>
      <c r="X12" s="76" t="s">
        <v>71</v>
      </c>
      <c r="Y12" s="76" t="s">
        <v>71</v>
      </c>
      <c r="Z12" s="76" t="s">
        <v>71</v>
      </c>
      <c r="AA12" s="77" t="s">
        <v>72</v>
      </c>
      <c r="AB12" s="78"/>
      <c r="AC12" s="79" t="s">
        <v>71</v>
      </c>
      <c r="AG12" s="152"/>
      <c r="AH12" s="152"/>
      <c r="AI12" s="153" t="s">
        <v>71</v>
      </c>
      <c r="AJ12" s="153" t="s">
        <v>71</v>
      </c>
      <c r="AK12" s="153" t="s">
        <v>71</v>
      </c>
      <c r="AL12" s="154" t="s">
        <v>125</v>
      </c>
      <c r="AM12" s="155"/>
      <c r="AN12" s="155"/>
      <c r="AO12" s="153" t="s">
        <v>71</v>
      </c>
      <c r="AR12" s="191"/>
      <c r="AS12" s="191"/>
      <c r="AT12" s="192" t="s">
        <v>71</v>
      </c>
      <c r="AU12" s="192" t="s">
        <v>71</v>
      </c>
      <c r="AV12" s="192" t="s">
        <v>71</v>
      </c>
      <c r="AW12" s="193" t="s">
        <v>125</v>
      </c>
      <c r="AX12" s="194"/>
      <c r="AY12" s="194" t="s">
        <v>131</v>
      </c>
      <c r="AZ12" s="192" t="s">
        <v>71</v>
      </c>
      <c r="BC12" s="191"/>
      <c r="BD12" s="191"/>
      <c r="BE12" s="192" t="s">
        <v>71</v>
      </c>
      <c r="BF12" s="192" t="s">
        <v>71</v>
      </c>
      <c r="BG12" s="192" t="s">
        <v>125</v>
      </c>
      <c r="BH12" s="193"/>
      <c r="BI12" s="194" t="s">
        <v>131</v>
      </c>
      <c r="BJ12" s="194" t="s">
        <v>71</v>
      </c>
      <c r="BM12" s="191"/>
      <c r="BN12" s="191"/>
      <c r="BO12" s="192" t="s">
        <v>71</v>
      </c>
      <c r="BP12" s="192" t="s">
        <v>71</v>
      </c>
      <c r="BQ12" s="192" t="s">
        <v>125</v>
      </c>
      <c r="BR12" s="193"/>
      <c r="BS12" s="194" t="s">
        <v>131</v>
      </c>
      <c r="BT12" s="194" t="s">
        <v>71</v>
      </c>
    </row>
    <row r="13" spans="1:197" ht="30.75" customHeight="1" x14ac:dyDescent="0.4">
      <c r="A13" s="88">
        <v>1</v>
      </c>
      <c r="B13" s="88" t="s">
        <v>73</v>
      </c>
      <c r="C13" s="89">
        <v>99748485.240428939</v>
      </c>
      <c r="D13" s="90">
        <v>0</v>
      </c>
      <c r="E13" s="91">
        <v>0</v>
      </c>
      <c r="F13" s="91">
        <v>0</v>
      </c>
      <c r="G13" s="91">
        <v>0</v>
      </c>
      <c r="H13" s="90">
        <f>C13+D13+E13+F13+G13</f>
        <v>99748485.240428939</v>
      </c>
      <c r="I13" s="227">
        <f>H13/$H$52</f>
        <v>2.9803311167333137E-3</v>
      </c>
      <c r="J13" s="133"/>
      <c r="K13" s="88">
        <v>1</v>
      </c>
      <c r="L13" s="88" t="s">
        <v>73</v>
      </c>
      <c r="M13" s="89">
        <f>[1]Abia!$S$19</f>
        <v>101132954.37140772</v>
      </c>
      <c r="N13" s="90">
        <v>0</v>
      </c>
      <c r="O13" s="91">
        <v>0</v>
      </c>
      <c r="P13" s="91">
        <v>0</v>
      </c>
      <c r="Q13" s="91">
        <v>0</v>
      </c>
      <c r="R13" s="90">
        <f t="shared" ref="R13:R50" si="0">M13+N13+O13+P13</f>
        <v>101132954.37140772</v>
      </c>
      <c r="V13" s="80">
        <v>1</v>
      </c>
      <c r="W13" s="80" t="s">
        <v>73</v>
      </c>
      <c r="X13" s="81">
        <v>91996085.544113293</v>
      </c>
      <c r="Y13" s="81">
        <v>3636153.5</v>
      </c>
      <c r="Z13" s="82">
        <v>0</v>
      </c>
      <c r="AA13" s="82">
        <v>0</v>
      </c>
      <c r="AB13" s="82">
        <v>0</v>
      </c>
      <c r="AC13" s="81">
        <f>X13+Y13+Z13+AA13</f>
        <v>95632239.044113293</v>
      </c>
      <c r="AG13" s="156">
        <v>1</v>
      </c>
      <c r="AH13" s="156" t="s">
        <v>73</v>
      </c>
      <c r="AI13" s="157">
        <v>90542907.397177488</v>
      </c>
      <c r="AJ13" s="157">
        <v>3736896.66</v>
      </c>
      <c r="AK13" s="158">
        <v>0</v>
      </c>
      <c r="AL13" s="158">
        <v>0</v>
      </c>
      <c r="AM13" s="158">
        <v>0</v>
      </c>
      <c r="AN13" s="158">
        <v>0</v>
      </c>
      <c r="AO13" s="157">
        <v>94279804.057177484</v>
      </c>
      <c r="AR13" s="156">
        <v>1</v>
      </c>
      <c r="AS13" s="156" t="s">
        <v>73</v>
      </c>
      <c r="AT13" s="157">
        <v>88510883.832633004</v>
      </c>
      <c r="AU13" s="157">
        <v>3817800</v>
      </c>
      <c r="AV13" s="158">
        <v>0</v>
      </c>
      <c r="AW13" s="158">
        <v>0</v>
      </c>
      <c r="AX13" s="158">
        <v>0</v>
      </c>
      <c r="AY13" s="158">
        <v>0</v>
      </c>
      <c r="AZ13" s="195">
        <f>SUM(AT13:AY13)</f>
        <v>92328683.832633004</v>
      </c>
      <c r="BC13" s="156">
        <v>1</v>
      </c>
      <c r="BD13" s="156" t="s">
        <v>73</v>
      </c>
      <c r="BE13" s="157">
        <v>85183639.222743377</v>
      </c>
      <c r="BF13" s="157">
        <v>3870300.08</v>
      </c>
      <c r="BG13" s="158">
        <v>0</v>
      </c>
      <c r="BH13" s="158">
        <v>0</v>
      </c>
      <c r="BI13" s="158">
        <v>0</v>
      </c>
      <c r="BJ13" s="158">
        <f>BE13+BF13</f>
        <v>89053939.302743375</v>
      </c>
      <c r="BM13" s="156">
        <v>1</v>
      </c>
      <c r="BN13" s="156" t="s">
        <v>73</v>
      </c>
      <c r="BO13" s="157">
        <v>93538421.739999995</v>
      </c>
      <c r="BP13" s="157">
        <v>3745350.03</v>
      </c>
      <c r="BQ13" s="158">
        <v>0</v>
      </c>
      <c r="BR13" s="158">
        <v>0</v>
      </c>
      <c r="BS13" s="158">
        <v>0</v>
      </c>
      <c r="BT13" s="158">
        <v>97283771.769999996</v>
      </c>
      <c r="BU13" s="87"/>
      <c r="BV13" s="130"/>
    </row>
    <row r="14" spans="1:197" s="83" customFormat="1" ht="30.75" customHeight="1" x14ac:dyDescent="0.4">
      <c r="A14" s="88">
        <f>A13+1</f>
        <v>2</v>
      </c>
      <c r="B14" s="228" t="s">
        <v>74</v>
      </c>
      <c r="C14" s="229">
        <v>110082001.27587631</v>
      </c>
      <c r="D14" s="230">
        <v>6500000</v>
      </c>
      <c r="E14" s="230">
        <v>0</v>
      </c>
      <c r="F14" s="230">
        <v>0</v>
      </c>
      <c r="G14" s="230">
        <v>0</v>
      </c>
      <c r="H14" s="230">
        <f>C14+D14+E14+F14+G14</f>
        <v>116582001.27587631</v>
      </c>
      <c r="I14" s="231">
        <f t="shared" ref="I14:I49" si="1">H14/$H$52</f>
        <v>3.4832906506404903E-3</v>
      </c>
      <c r="J14" s="87"/>
      <c r="K14" s="84">
        <f>K13+1</f>
        <v>2</v>
      </c>
      <c r="L14" s="84" t="s">
        <v>74</v>
      </c>
      <c r="M14" s="85">
        <v>73728066.381302193</v>
      </c>
      <c r="N14" s="86">
        <v>6500000</v>
      </c>
      <c r="O14" s="85"/>
      <c r="P14" s="86">
        <v>0</v>
      </c>
      <c r="Q14" s="86">
        <v>0</v>
      </c>
      <c r="R14" s="86">
        <f t="shared" si="0"/>
        <v>80228066.381302193</v>
      </c>
      <c r="S14" s="32"/>
      <c r="T14" s="32"/>
      <c r="U14" s="32"/>
      <c r="V14" s="84">
        <f>V13+1</f>
        <v>2</v>
      </c>
      <c r="W14" s="84" t="s">
        <v>74</v>
      </c>
      <c r="X14" s="85">
        <v>70506645.472240999</v>
      </c>
      <c r="Y14" s="86">
        <v>6500000</v>
      </c>
      <c r="Z14" s="86">
        <v>0</v>
      </c>
      <c r="AA14" s="86">
        <v>0</v>
      </c>
      <c r="AB14" s="86">
        <v>0</v>
      </c>
      <c r="AC14" s="86">
        <f t="shared" ref="AC14:AC49" si="2">X14+Y14+Z14+AA14</f>
        <v>77006645.472240999</v>
      </c>
      <c r="AD14" s="32"/>
      <c r="AE14" s="32"/>
      <c r="AF14" s="32"/>
      <c r="AG14" s="159">
        <f>AG13+1</f>
        <v>2</v>
      </c>
      <c r="AH14" s="159" t="s">
        <v>74</v>
      </c>
      <c r="AI14" s="160">
        <v>99604525.811612144</v>
      </c>
      <c r="AJ14" s="161">
        <v>5000000</v>
      </c>
      <c r="AK14" s="161">
        <v>0</v>
      </c>
      <c r="AL14" s="161">
        <v>0</v>
      </c>
      <c r="AM14" s="161">
        <v>0</v>
      </c>
      <c r="AN14" s="161">
        <v>0</v>
      </c>
      <c r="AO14" s="161">
        <v>104604525.81161214</v>
      </c>
      <c r="AP14" s="32"/>
      <c r="AQ14" s="32"/>
      <c r="AR14" s="196">
        <f>AR13+1</f>
        <v>2</v>
      </c>
      <c r="AS14" s="196" t="s">
        <v>74</v>
      </c>
      <c r="AT14" s="197">
        <v>96169509.51322192</v>
      </c>
      <c r="AU14" s="198">
        <f>4750000</f>
        <v>4750000</v>
      </c>
      <c r="AV14" s="198">
        <v>0</v>
      </c>
      <c r="AW14" s="198">
        <v>0</v>
      </c>
      <c r="AX14" s="198">
        <v>0</v>
      </c>
      <c r="AY14" s="198">
        <v>0</v>
      </c>
      <c r="AZ14" s="199">
        <f t="shared" ref="AZ14:AZ50" si="3">SUM(AT14:AY14)</f>
        <v>100919509.51322192</v>
      </c>
      <c r="BA14" s="32"/>
      <c r="BB14" s="32"/>
      <c r="BC14" s="196">
        <f>BC13+1</f>
        <v>2</v>
      </c>
      <c r="BD14" s="196" t="s">
        <v>74</v>
      </c>
      <c r="BE14" s="197">
        <v>98696881.887397289</v>
      </c>
      <c r="BF14" s="198">
        <v>4500000</v>
      </c>
      <c r="BG14" s="198">
        <v>0</v>
      </c>
      <c r="BH14" s="198">
        <v>0</v>
      </c>
      <c r="BI14" s="198">
        <v>0</v>
      </c>
      <c r="BJ14" s="198">
        <f t="shared" ref="BJ14:BJ49" si="4">BE14+BF14</f>
        <v>103196881.88739729</v>
      </c>
      <c r="BK14" s="32"/>
      <c r="BL14" s="32"/>
      <c r="BM14" s="196">
        <f>BM13+1</f>
        <v>2</v>
      </c>
      <c r="BN14" s="196" t="s">
        <v>74</v>
      </c>
      <c r="BO14" s="197">
        <v>97407838.670000002</v>
      </c>
      <c r="BP14" s="197">
        <v>4250000</v>
      </c>
      <c r="BQ14" s="198">
        <v>0</v>
      </c>
      <c r="BR14" s="198">
        <v>0</v>
      </c>
      <c r="BS14" s="198">
        <v>0</v>
      </c>
      <c r="BT14" s="198">
        <v>101657838.67</v>
      </c>
      <c r="BU14" s="87"/>
      <c r="BV14" s="130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</row>
    <row r="15" spans="1:197" ht="30.75" customHeight="1" x14ac:dyDescent="0.4">
      <c r="A15" s="88">
        <f t="shared" ref="A15:A49" si="5">A14+1</f>
        <v>3</v>
      </c>
      <c r="B15" s="88" t="s">
        <v>75</v>
      </c>
      <c r="C15" s="89">
        <v>48722864.718989432</v>
      </c>
      <c r="D15" s="90">
        <v>0</v>
      </c>
      <c r="E15" s="91">
        <v>0</v>
      </c>
      <c r="F15" s="91">
        <v>0</v>
      </c>
      <c r="G15" s="91">
        <v>0</v>
      </c>
      <c r="H15" s="90">
        <f>C15+D15+E15+F15+G15</f>
        <v>48722864.718989432</v>
      </c>
      <c r="I15" s="227">
        <f t="shared" si="1"/>
        <v>1.4557641599106403E-3</v>
      </c>
      <c r="J15" s="87"/>
      <c r="K15" s="88">
        <f t="shared" ref="K15:K49" si="6">K14+1</f>
        <v>3</v>
      </c>
      <c r="L15" s="88" t="s">
        <v>75</v>
      </c>
      <c r="M15" s="89">
        <f>[1]AkwaIbom!$S$26</f>
        <v>46031858.20840358</v>
      </c>
      <c r="N15" s="90">
        <v>0</v>
      </c>
      <c r="O15" s="91">
        <v>0</v>
      </c>
      <c r="P15" s="91">
        <v>0</v>
      </c>
      <c r="Q15" s="91">
        <v>0</v>
      </c>
      <c r="R15" s="90">
        <f t="shared" si="0"/>
        <v>46031858.20840358</v>
      </c>
      <c r="V15" s="88">
        <f t="shared" ref="V15:V49" si="7">V14+1</f>
        <v>3</v>
      </c>
      <c r="W15" s="88" t="s">
        <v>75</v>
      </c>
      <c r="X15" s="89">
        <v>42933493.715462796</v>
      </c>
      <c r="Y15" s="90">
        <v>3636153.5</v>
      </c>
      <c r="Z15" s="91">
        <v>0</v>
      </c>
      <c r="AA15" s="91">
        <v>0</v>
      </c>
      <c r="AB15" s="91">
        <v>0</v>
      </c>
      <c r="AC15" s="90">
        <f t="shared" si="2"/>
        <v>46569647.215462796</v>
      </c>
      <c r="AG15" s="162">
        <f t="shared" ref="AG15:AG49" si="8">AG14+1</f>
        <v>3</v>
      </c>
      <c r="AH15" s="162" t="s">
        <v>75</v>
      </c>
      <c r="AI15" s="163">
        <v>41109423.640000001</v>
      </c>
      <c r="AJ15" s="164">
        <v>3736896.66</v>
      </c>
      <c r="AK15" s="164">
        <v>0</v>
      </c>
      <c r="AL15" s="164">
        <v>0</v>
      </c>
      <c r="AM15" s="164">
        <v>0</v>
      </c>
      <c r="AN15" s="164">
        <v>0</v>
      </c>
      <c r="AO15" s="164">
        <v>44846320.299999997</v>
      </c>
      <c r="AR15" s="162">
        <f t="shared" ref="AR15:AR49" si="9">AR14+1</f>
        <v>3</v>
      </c>
      <c r="AS15" s="162" t="s">
        <v>75</v>
      </c>
      <c r="AT15" s="163">
        <v>39725532.919586904</v>
      </c>
      <c r="AU15" s="164">
        <v>3817800</v>
      </c>
      <c r="AV15" s="166">
        <v>0</v>
      </c>
      <c r="AW15" s="166">
        <v>0</v>
      </c>
      <c r="AX15" s="166">
        <v>0</v>
      </c>
      <c r="AY15" s="166">
        <v>0</v>
      </c>
      <c r="AZ15" s="195">
        <f t="shared" si="3"/>
        <v>43543332.919586904</v>
      </c>
      <c r="BC15" s="162">
        <f t="shared" ref="BC15:BC49" si="10">BC14+1</f>
        <v>3</v>
      </c>
      <c r="BD15" s="162" t="s">
        <v>75</v>
      </c>
      <c r="BE15" s="163">
        <v>38741100.218304805</v>
      </c>
      <c r="BF15" s="164">
        <v>3870300.08</v>
      </c>
      <c r="BG15" s="166">
        <v>0</v>
      </c>
      <c r="BH15" s="166">
        <v>0</v>
      </c>
      <c r="BI15" s="166">
        <v>0</v>
      </c>
      <c r="BJ15" s="166">
        <f t="shared" si="4"/>
        <v>42611400.298304804</v>
      </c>
      <c r="BM15" s="162">
        <f t="shared" ref="BM15:BM49" si="11">BM14+1</f>
        <v>3</v>
      </c>
      <c r="BN15" s="162" t="s">
        <v>75</v>
      </c>
      <c r="BO15" s="163">
        <v>33555405.579999998</v>
      </c>
      <c r="BP15" s="163">
        <v>3745350.03</v>
      </c>
      <c r="BQ15" s="166">
        <v>0</v>
      </c>
      <c r="BR15" s="166">
        <v>0</v>
      </c>
      <c r="BS15" s="166">
        <v>0</v>
      </c>
      <c r="BT15" s="166">
        <v>37300755.600000001</v>
      </c>
      <c r="BU15" s="87"/>
      <c r="BV15" s="130"/>
    </row>
    <row r="16" spans="1:197" ht="30.75" customHeight="1" x14ac:dyDescent="0.4">
      <c r="A16" s="88">
        <f t="shared" si="5"/>
        <v>4</v>
      </c>
      <c r="B16" s="228" t="s">
        <v>76</v>
      </c>
      <c r="C16" s="229">
        <v>111483762.38495335</v>
      </c>
      <c r="D16" s="230">
        <v>0</v>
      </c>
      <c r="E16" s="230">
        <v>0</v>
      </c>
      <c r="F16" s="230">
        <v>0</v>
      </c>
      <c r="G16" s="230">
        <v>0</v>
      </c>
      <c r="H16" s="230">
        <f t="shared" ref="H16:H49" si="12">C16+D16+E16+F16+G16</f>
        <v>111483762.38495335</v>
      </c>
      <c r="I16" s="231">
        <f t="shared" si="1"/>
        <v>3.3309631243574221E-3</v>
      </c>
      <c r="J16" s="87"/>
      <c r="K16" s="84">
        <f t="shared" si="6"/>
        <v>4</v>
      </c>
      <c r="L16" s="84" t="s">
        <v>76</v>
      </c>
      <c r="M16" s="85">
        <f>[1]Anambra!$S$17</f>
        <v>110269840.48900384</v>
      </c>
      <c r="N16" s="86">
        <v>0</v>
      </c>
      <c r="O16" s="86">
        <v>0</v>
      </c>
      <c r="P16" s="86">
        <v>0</v>
      </c>
      <c r="Q16" s="86">
        <v>0</v>
      </c>
      <c r="R16" s="86">
        <f t="shared" si="0"/>
        <v>110269840.48900384</v>
      </c>
      <c r="V16" s="84">
        <f t="shared" si="7"/>
        <v>4</v>
      </c>
      <c r="W16" s="84" t="s">
        <v>76</v>
      </c>
      <c r="X16" s="85">
        <v>108187873.467143</v>
      </c>
      <c r="Y16" s="86">
        <v>0</v>
      </c>
      <c r="Z16" s="86">
        <v>0</v>
      </c>
      <c r="AA16" s="86">
        <v>0</v>
      </c>
      <c r="AB16" s="86">
        <v>0</v>
      </c>
      <c r="AC16" s="86">
        <f t="shared" si="2"/>
        <v>108187873.467143</v>
      </c>
      <c r="AG16" s="159">
        <f t="shared" si="8"/>
        <v>4</v>
      </c>
      <c r="AH16" s="159" t="s">
        <v>76</v>
      </c>
      <c r="AI16" s="160">
        <v>103824427.39260545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103824427.39260545</v>
      </c>
      <c r="AR16" s="196">
        <f t="shared" si="9"/>
        <v>4</v>
      </c>
      <c r="AS16" s="196" t="s">
        <v>76</v>
      </c>
      <c r="AT16" s="197">
        <v>105584754.19169402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9">
        <f t="shared" si="3"/>
        <v>105584754.19169402</v>
      </c>
      <c r="BC16" s="196">
        <f t="shared" si="10"/>
        <v>4</v>
      </c>
      <c r="BD16" s="196" t="s">
        <v>76</v>
      </c>
      <c r="BE16" s="197">
        <v>107242746.92134029</v>
      </c>
      <c r="BF16" s="198">
        <v>0</v>
      </c>
      <c r="BG16" s="198">
        <v>0</v>
      </c>
      <c r="BH16" s="198">
        <v>0</v>
      </c>
      <c r="BI16" s="198">
        <v>0</v>
      </c>
      <c r="BJ16" s="198">
        <f t="shared" si="4"/>
        <v>107242746.92134029</v>
      </c>
      <c r="BM16" s="196">
        <f t="shared" si="11"/>
        <v>4</v>
      </c>
      <c r="BN16" s="196" t="s">
        <v>76</v>
      </c>
      <c r="BO16" s="197">
        <v>106607990.59999999</v>
      </c>
      <c r="BP16" s="197"/>
      <c r="BQ16" s="198">
        <v>0</v>
      </c>
      <c r="BR16" s="198">
        <v>0</v>
      </c>
      <c r="BS16" s="198">
        <v>0</v>
      </c>
      <c r="BT16" s="198">
        <v>106607990.59999999</v>
      </c>
      <c r="BU16" s="87"/>
      <c r="BV16" s="130"/>
    </row>
    <row r="17" spans="1:74" ht="30.75" customHeight="1" x14ac:dyDescent="0.4">
      <c r="A17" s="88">
        <f t="shared" si="5"/>
        <v>5</v>
      </c>
      <c r="B17" s="88" t="s">
        <v>77</v>
      </c>
      <c r="C17" s="89">
        <v>133692732.18978822</v>
      </c>
      <c r="D17" s="90">
        <v>0</v>
      </c>
      <c r="E17" s="91">
        <v>0</v>
      </c>
      <c r="F17" s="91">
        <v>0</v>
      </c>
      <c r="G17" s="91">
        <v>0</v>
      </c>
      <c r="H17" s="90">
        <f t="shared" si="12"/>
        <v>133692732.18978822</v>
      </c>
      <c r="I17" s="227">
        <f t="shared" si="1"/>
        <v>3.9945329381786401E-3</v>
      </c>
      <c r="J17" s="87"/>
      <c r="K17" s="88">
        <f t="shared" si="6"/>
        <v>5</v>
      </c>
      <c r="L17" s="88" t="s">
        <v>77</v>
      </c>
      <c r="M17" s="89">
        <f>[1]Bauchi!$S$32</f>
        <v>134455238.39923373</v>
      </c>
      <c r="N17" s="90">
        <v>0</v>
      </c>
      <c r="O17" s="91">
        <v>0</v>
      </c>
      <c r="P17" s="91">
        <v>0</v>
      </c>
      <c r="Q17" s="91">
        <v>0</v>
      </c>
      <c r="R17" s="90">
        <f t="shared" si="0"/>
        <v>134455238.39923373</v>
      </c>
      <c r="V17" s="88">
        <f t="shared" si="7"/>
        <v>5</v>
      </c>
      <c r="W17" s="88" t="s">
        <v>77</v>
      </c>
      <c r="X17" s="89">
        <v>169126150.66</v>
      </c>
      <c r="Y17" s="90">
        <v>3636153.5</v>
      </c>
      <c r="Z17" s="91">
        <v>0</v>
      </c>
      <c r="AA17" s="91">
        <v>0</v>
      </c>
      <c r="AB17" s="91">
        <v>0</v>
      </c>
      <c r="AC17" s="90">
        <f t="shared" si="2"/>
        <v>172762304.16</v>
      </c>
      <c r="AG17" s="162">
        <f t="shared" si="8"/>
        <v>5</v>
      </c>
      <c r="AH17" s="162" t="s">
        <v>77</v>
      </c>
      <c r="AI17" s="163">
        <v>162042591.28840658</v>
      </c>
      <c r="AJ17" s="164">
        <v>3736896.66</v>
      </c>
      <c r="AK17" s="164">
        <v>0</v>
      </c>
      <c r="AL17" s="164">
        <v>0</v>
      </c>
      <c r="AM17" s="164">
        <v>0</v>
      </c>
      <c r="AN17" s="164">
        <v>0</v>
      </c>
      <c r="AO17" s="164">
        <v>165779487.94840658</v>
      </c>
      <c r="AR17" s="162">
        <f t="shared" si="9"/>
        <v>5</v>
      </c>
      <c r="AS17" s="162" t="s">
        <v>77</v>
      </c>
      <c r="AT17" s="163">
        <v>166620776.38981229</v>
      </c>
      <c r="AU17" s="164">
        <v>3817800</v>
      </c>
      <c r="AV17" s="166">
        <v>0</v>
      </c>
      <c r="AW17" s="166">
        <v>0</v>
      </c>
      <c r="AX17" s="166">
        <v>0</v>
      </c>
      <c r="AY17" s="166">
        <v>0</v>
      </c>
      <c r="AZ17" s="195">
        <f t="shared" si="3"/>
        <v>170438576.38981229</v>
      </c>
      <c r="BC17" s="162">
        <f t="shared" si="10"/>
        <v>5</v>
      </c>
      <c r="BD17" s="162" t="s">
        <v>77</v>
      </c>
      <c r="BE17" s="163">
        <v>183816842.08692375</v>
      </c>
      <c r="BF17" s="164">
        <v>3817800</v>
      </c>
      <c r="BG17" s="166">
        <v>0</v>
      </c>
      <c r="BH17" s="166">
        <v>0</v>
      </c>
      <c r="BI17" s="166">
        <v>0</v>
      </c>
      <c r="BJ17" s="166">
        <f t="shared" si="4"/>
        <v>187634642.08692375</v>
      </c>
      <c r="BM17" s="162">
        <f t="shared" si="11"/>
        <v>5</v>
      </c>
      <c r="BN17" s="162" t="s">
        <v>77</v>
      </c>
      <c r="BO17" s="163">
        <v>185276738.59</v>
      </c>
      <c r="BP17" s="164"/>
      <c r="BQ17" s="166">
        <v>0</v>
      </c>
      <c r="BR17" s="166">
        <v>0</v>
      </c>
      <c r="BS17" s="166">
        <v>0</v>
      </c>
      <c r="BT17" s="166">
        <v>185276738.59</v>
      </c>
      <c r="BU17" s="87"/>
      <c r="BV17" s="130"/>
    </row>
    <row r="18" spans="1:74" ht="30.75" customHeight="1" x14ac:dyDescent="0.4">
      <c r="A18" s="88">
        <f t="shared" si="5"/>
        <v>6</v>
      </c>
      <c r="B18" s="228" t="s">
        <v>78</v>
      </c>
      <c r="C18" s="229">
        <v>63123894.549999997</v>
      </c>
      <c r="D18" s="230">
        <v>0</v>
      </c>
      <c r="E18" s="230">
        <v>0</v>
      </c>
      <c r="F18" s="230">
        <v>0</v>
      </c>
      <c r="G18" s="230">
        <v>0</v>
      </c>
      <c r="H18" s="230">
        <f t="shared" si="12"/>
        <v>63123894.549999997</v>
      </c>
      <c r="I18" s="231">
        <f t="shared" si="1"/>
        <v>1.8860447522917032E-3</v>
      </c>
      <c r="J18" s="87"/>
      <c r="K18" s="84">
        <f t="shared" si="6"/>
        <v>6</v>
      </c>
      <c r="L18" s="84" t="s">
        <v>78</v>
      </c>
      <c r="M18" s="85">
        <f>[1]Bayelsa!$S$16</f>
        <v>62124800.660669513</v>
      </c>
      <c r="N18" s="86">
        <v>0</v>
      </c>
      <c r="O18" s="86">
        <v>0</v>
      </c>
      <c r="P18" s="86">
        <v>0</v>
      </c>
      <c r="Q18" s="86">
        <v>0</v>
      </c>
      <c r="R18" s="86">
        <f t="shared" si="0"/>
        <v>62124800.660669513</v>
      </c>
      <c r="V18" s="84">
        <f t="shared" si="7"/>
        <v>6</v>
      </c>
      <c r="W18" s="84" t="s">
        <v>78</v>
      </c>
      <c r="X18" s="85">
        <v>60897798.746579804</v>
      </c>
      <c r="Y18" s="86">
        <v>0</v>
      </c>
      <c r="Z18" s="86">
        <v>0</v>
      </c>
      <c r="AA18" s="86">
        <v>0</v>
      </c>
      <c r="AB18" s="86">
        <v>0</v>
      </c>
      <c r="AC18" s="86">
        <f t="shared" si="2"/>
        <v>60897798.746579804</v>
      </c>
      <c r="AG18" s="159">
        <f t="shared" si="8"/>
        <v>6</v>
      </c>
      <c r="AH18" s="159" t="s">
        <v>78</v>
      </c>
      <c r="AI18" s="160">
        <v>60394724.444740131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60394724.444740131</v>
      </c>
      <c r="AR18" s="196">
        <f t="shared" si="9"/>
        <v>6</v>
      </c>
      <c r="AS18" s="196" t="s">
        <v>78</v>
      </c>
      <c r="AT18" s="197">
        <v>59799420.091978319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9">
        <f t="shared" si="3"/>
        <v>59799420.091978319</v>
      </c>
      <c r="BC18" s="196">
        <f t="shared" si="10"/>
        <v>6</v>
      </c>
      <c r="BD18" s="196" t="s">
        <v>78</v>
      </c>
      <c r="BE18" s="197">
        <v>59341824.189999998</v>
      </c>
      <c r="BF18" s="198">
        <v>0</v>
      </c>
      <c r="BG18" s="198">
        <v>0</v>
      </c>
      <c r="BH18" s="198">
        <v>0</v>
      </c>
      <c r="BI18" s="198">
        <v>0</v>
      </c>
      <c r="BJ18" s="198">
        <f t="shared" si="4"/>
        <v>59341824.189999998</v>
      </c>
      <c r="BM18" s="196">
        <f t="shared" si="11"/>
        <v>6</v>
      </c>
      <c r="BN18" s="196" t="s">
        <v>78</v>
      </c>
      <c r="BO18" s="197">
        <v>54947199.350000001</v>
      </c>
      <c r="BP18" s="198"/>
      <c r="BQ18" s="198">
        <v>0</v>
      </c>
      <c r="BR18" s="198">
        <v>0</v>
      </c>
      <c r="BS18" s="198">
        <v>0</v>
      </c>
      <c r="BT18" s="198">
        <v>54947199.350000001</v>
      </c>
      <c r="BU18" s="87"/>
      <c r="BV18" s="130"/>
    </row>
    <row r="19" spans="1:74" ht="30.75" customHeight="1" x14ac:dyDescent="0.4">
      <c r="A19" s="88">
        <f t="shared" si="5"/>
        <v>7</v>
      </c>
      <c r="B19" s="88" t="s">
        <v>79</v>
      </c>
      <c r="C19" s="89">
        <v>32961337.721565396</v>
      </c>
      <c r="D19" s="90">
        <v>0</v>
      </c>
      <c r="E19" s="91">
        <v>0</v>
      </c>
      <c r="F19" s="91">
        <v>0</v>
      </c>
      <c r="G19" s="91">
        <v>0</v>
      </c>
      <c r="H19" s="90">
        <f t="shared" si="12"/>
        <v>32961337.721565396</v>
      </c>
      <c r="I19" s="227">
        <f t="shared" si="1"/>
        <v>9.8483400749349017E-4</v>
      </c>
      <c r="J19" s="92"/>
      <c r="K19" s="88">
        <f t="shared" si="6"/>
        <v>7</v>
      </c>
      <c r="L19" s="88" t="s">
        <v>79</v>
      </c>
      <c r="M19" s="89">
        <f>[1]Benue!$S$16</f>
        <v>32004644.687890764</v>
      </c>
      <c r="N19" s="90">
        <v>0</v>
      </c>
      <c r="O19" s="91">
        <v>0</v>
      </c>
      <c r="P19" s="91">
        <v>0</v>
      </c>
      <c r="Q19" s="91">
        <v>0</v>
      </c>
      <c r="R19" s="90">
        <f t="shared" si="0"/>
        <v>32004644.687890764</v>
      </c>
      <c r="V19" s="88">
        <f t="shared" si="7"/>
        <v>7</v>
      </c>
      <c r="W19" s="88" t="s">
        <v>79</v>
      </c>
      <c r="X19" s="89">
        <v>30472977.136958364</v>
      </c>
      <c r="Y19" s="90">
        <v>0</v>
      </c>
      <c r="Z19" s="91">
        <v>0</v>
      </c>
      <c r="AA19" s="91">
        <v>0</v>
      </c>
      <c r="AB19" s="91">
        <v>0</v>
      </c>
      <c r="AC19" s="90">
        <f t="shared" si="2"/>
        <v>30472977.136958364</v>
      </c>
      <c r="AG19" s="162">
        <f t="shared" si="8"/>
        <v>7</v>
      </c>
      <c r="AH19" s="162" t="s">
        <v>79</v>
      </c>
      <c r="AI19" s="163">
        <v>29938978.804013103</v>
      </c>
      <c r="AJ19" s="164">
        <v>0</v>
      </c>
      <c r="AK19" s="164">
        <v>0</v>
      </c>
      <c r="AL19" s="164">
        <v>0</v>
      </c>
      <c r="AM19" s="164">
        <v>0</v>
      </c>
      <c r="AN19" s="164">
        <v>0</v>
      </c>
      <c r="AO19" s="164">
        <v>29938978.804013103</v>
      </c>
      <c r="AR19" s="162">
        <f t="shared" si="9"/>
        <v>7</v>
      </c>
      <c r="AS19" s="162" t="s">
        <v>79</v>
      </c>
      <c r="AT19" s="163">
        <v>29295245.635648951</v>
      </c>
      <c r="AU19" s="164">
        <v>0</v>
      </c>
      <c r="AV19" s="166">
        <v>0</v>
      </c>
      <c r="AW19" s="166">
        <v>0</v>
      </c>
      <c r="AX19" s="166">
        <v>0</v>
      </c>
      <c r="AY19" s="166">
        <v>0</v>
      </c>
      <c r="AZ19" s="195">
        <f t="shared" si="3"/>
        <v>29295245.635648951</v>
      </c>
      <c r="BC19" s="162">
        <f t="shared" si="10"/>
        <v>7</v>
      </c>
      <c r="BD19" s="162" t="s">
        <v>79</v>
      </c>
      <c r="BE19" s="163">
        <v>29871346.983570218</v>
      </c>
      <c r="BF19" s="164">
        <v>0</v>
      </c>
      <c r="BG19" s="166">
        <v>0</v>
      </c>
      <c r="BH19" s="166">
        <v>0</v>
      </c>
      <c r="BI19" s="166">
        <v>0</v>
      </c>
      <c r="BJ19" s="166">
        <f t="shared" si="4"/>
        <v>29871346.983570218</v>
      </c>
      <c r="BM19" s="162">
        <f t="shared" si="11"/>
        <v>7</v>
      </c>
      <c r="BN19" s="162" t="s">
        <v>79</v>
      </c>
      <c r="BO19" s="163">
        <v>26479709.699999999</v>
      </c>
      <c r="BP19" s="164"/>
      <c r="BQ19" s="166">
        <v>0</v>
      </c>
      <c r="BR19" s="166">
        <v>0</v>
      </c>
      <c r="BS19" s="166">
        <v>0</v>
      </c>
      <c r="BT19" s="166">
        <v>26479709.699999999</v>
      </c>
      <c r="BU19" s="87"/>
      <c r="BV19" s="130"/>
    </row>
    <row r="20" spans="1:74" ht="30.75" customHeight="1" x14ac:dyDescent="0.4">
      <c r="A20" s="88">
        <f t="shared" si="5"/>
        <v>8</v>
      </c>
      <c r="B20" s="228" t="s">
        <v>80</v>
      </c>
      <c r="C20" s="229">
        <v>16704608.379999999</v>
      </c>
      <c r="D20" s="230">
        <v>0</v>
      </c>
      <c r="E20" s="230">
        <v>0</v>
      </c>
      <c r="F20" s="230">
        <v>0</v>
      </c>
      <c r="G20" s="230">
        <v>0</v>
      </c>
      <c r="H20" s="230">
        <f t="shared" si="12"/>
        <v>16704608.379999999</v>
      </c>
      <c r="I20" s="231">
        <f t="shared" si="1"/>
        <v>4.9910797169258321E-4</v>
      </c>
      <c r="J20" s="92"/>
      <c r="K20" s="84">
        <f t="shared" si="6"/>
        <v>8</v>
      </c>
      <c r="L20" s="84" t="s">
        <v>80</v>
      </c>
      <c r="M20" s="85">
        <f>[1]Borno!$S$13</f>
        <v>19845873.219999999</v>
      </c>
      <c r="N20" s="86">
        <v>0</v>
      </c>
      <c r="O20" s="86">
        <v>0</v>
      </c>
      <c r="P20" s="86">
        <v>0</v>
      </c>
      <c r="Q20" s="86">
        <v>0</v>
      </c>
      <c r="R20" s="86">
        <f t="shared" si="0"/>
        <v>19845873.219999999</v>
      </c>
      <c r="V20" s="84">
        <f t="shared" si="7"/>
        <v>8</v>
      </c>
      <c r="W20" s="84" t="s">
        <v>80</v>
      </c>
      <c r="X20" s="85">
        <v>18695183.748219602</v>
      </c>
      <c r="Y20" s="86">
        <v>0</v>
      </c>
      <c r="Z20" s="86">
        <v>0</v>
      </c>
      <c r="AA20" s="86">
        <v>0</v>
      </c>
      <c r="AB20" s="86">
        <v>0</v>
      </c>
      <c r="AC20" s="86">
        <f t="shared" si="2"/>
        <v>18695183.748219602</v>
      </c>
      <c r="AG20" s="159">
        <f t="shared" si="8"/>
        <v>8</v>
      </c>
      <c r="AH20" s="159" t="s">
        <v>80</v>
      </c>
      <c r="AI20" s="160">
        <v>18101408.652911101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18101408.652911101</v>
      </c>
      <c r="AR20" s="196">
        <f t="shared" si="9"/>
        <v>8</v>
      </c>
      <c r="AS20" s="196" t="s">
        <v>80</v>
      </c>
      <c r="AT20" s="197">
        <v>18750661.030226883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9">
        <f t="shared" si="3"/>
        <v>18750661.030226883</v>
      </c>
      <c r="BC20" s="196">
        <f t="shared" si="10"/>
        <v>8</v>
      </c>
      <c r="BD20" s="196" t="s">
        <v>80</v>
      </c>
      <c r="BE20" s="197">
        <v>20487776.549713761</v>
      </c>
      <c r="BF20" s="198">
        <v>0</v>
      </c>
      <c r="BG20" s="198">
        <v>0</v>
      </c>
      <c r="BH20" s="198">
        <v>0</v>
      </c>
      <c r="BI20" s="198">
        <v>0</v>
      </c>
      <c r="BJ20" s="198">
        <f t="shared" si="4"/>
        <v>20487776.549713761</v>
      </c>
      <c r="BM20" s="196">
        <f t="shared" si="11"/>
        <v>8</v>
      </c>
      <c r="BN20" s="196" t="s">
        <v>80</v>
      </c>
      <c r="BO20" s="197">
        <v>48535614.969999999</v>
      </c>
      <c r="BP20" s="198"/>
      <c r="BQ20" s="198">
        <v>0</v>
      </c>
      <c r="BR20" s="198">
        <v>0</v>
      </c>
      <c r="BS20" s="198">
        <v>0</v>
      </c>
      <c r="BT20" s="198">
        <v>48535614.969999999</v>
      </c>
      <c r="BU20" s="87"/>
      <c r="BV20" s="130"/>
    </row>
    <row r="21" spans="1:74" ht="30.75" customHeight="1" x14ac:dyDescent="0.4">
      <c r="A21" s="88">
        <f t="shared" si="5"/>
        <v>9</v>
      </c>
      <c r="B21" s="88" t="s">
        <v>81</v>
      </c>
      <c r="C21" s="89">
        <v>112242253.702048</v>
      </c>
      <c r="D21" s="90">
        <v>53900000</v>
      </c>
      <c r="E21" s="91">
        <v>18458349.16</v>
      </c>
      <c r="F21" s="91">
        <v>0</v>
      </c>
      <c r="G21" s="91">
        <v>0</v>
      </c>
      <c r="H21" s="90">
        <f t="shared" si="12"/>
        <v>184600602.862048</v>
      </c>
      <c r="I21" s="227">
        <f t="shared" si="1"/>
        <v>5.5155817108539038E-3</v>
      </c>
      <c r="J21" s="93"/>
      <c r="K21" s="88">
        <f t="shared" si="6"/>
        <v>9</v>
      </c>
      <c r="L21" s="88" t="s">
        <v>81</v>
      </c>
      <c r="M21" s="90">
        <v>215134292.83000001</v>
      </c>
      <c r="N21" s="90">
        <v>43900000</v>
      </c>
      <c r="O21" s="91">
        <v>20676994.82</v>
      </c>
      <c r="P21" s="91"/>
      <c r="Q21" s="91">
        <v>0</v>
      </c>
      <c r="R21" s="90">
        <f t="shared" si="0"/>
        <v>279711287.65000004</v>
      </c>
      <c r="V21" s="88">
        <f t="shared" si="7"/>
        <v>9</v>
      </c>
      <c r="W21" s="88" t="s">
        <v>81</v>
      </c>
      <c r="X21" s="90">
        <v>144955887.90000001</v>
      </c>
      <c r="Y21" s="90">
        <v>53900000</v>
      </c>
      <c r="Z21" s="90">
        <v>16899087.43</v>
      </c>
      <c r="AA21" s="91">
        <v>0</v>
      </c>
      <c r="AB21" s="91">
        <v>0</v>
      </c>
      <c r="AC21" s="90">
        <f t="shared" si="2"/>
        <v>215754975.33000001</v>
      </c>
      <c r="AG21" s="162">
        <f t="shared" si="8"/>
        <v>9</v>
      </c>
      <c r="AH21" s="162" t="s">
        <v>81</v>
      </c>
      <c r="AI21" s="164">
        <v>159062743.45427817</v>
      </c>
      <c r="AJ21" s="164">
        <v>33220845.289999999</v>
      </c>
      <c r="AK21" s="164">
        <v>17242089.109999999</v>
      </c>
      <c r="AL21" s="164">
        <v>0</v>
      </c>
      <c r="AM21" s="164">
        <v>0</v>
      </c>
      <c r="AN21" s="164">
        <v>0</v>
      </c>
      <c r="AO21" s="164">
        <v>209525677.85427815</v>
      </c>
      <c r="AR21" s="162">
        <f t="shared" si="9"/>
        <v>9</v>
      </c>
      <c r="AS21" s="162" t="s">
        <v>81</v>
      </c>
      <c r="AT21" s="163">
        <v>106319659.69111396</v>
      </c>
      <c r="AU21" s="164">
        <f>7307692.31+7307692.31+7307692.31+7307692.31+2329033.8</f>
        <v>31559803.039999999</v>
      </c>
      <c r="AV21" s="164">
        <v>15289275.77</v>
      </c>
      <c r="AW21" s="166">
        <v>0</v>
      </c>
      <c r="AX21" s="166">
        <v>0</v>
      </c>
      <c r="AY21" s="166">
        <v>0</v>
      </c>
      <c r="AZ21" s="195">
        <f t="shared" si="3"/>
        <v>153168738.50111398</v>
      </c>
      <c r="BC21" s="162">
        <f t="shared" si="10"/>
        <v>9</v>
      </c>
      <c r="BD21" s="162" t="s">
        <v>81</v>
      </c>
      <c r="BE21" s="163">
        <v>165058905.55886421</v>
      </c>
      <c r="BF21" s="164">
        <f>30776923.07+15289275.77</f>
        <v>46066198.840000004</v>
      </c>
      <c r="BG21" s="164">
        <v>0</v>
      </c>
      <c r="BH21" s="166">
        <v>0</v>
      </c>
      <c r="BI21" s="166">
        <v>0</v>
      </c>
      <c r="BJ21" s="166">
        <f t="shared" si="4"/>
        <v>211125104.39886421</v>
      </c>
      <c r="BM21" s="162">
        <f t="shared" si="11"/>
        <v>9</v>
      </c>
      <c r="BN21" s="162" t="s">
        <v>81</v>
      </c>
      <c r="BO21" s="163">
        <v>175094747.97999999</v>
      </c>
      <c r="BP21" s="164">
        <v>35886462.350000001</v>
      </c>
      <c r="BQ21" s="164">
        <v>0</v>
      </c>
      <c r="BR21" s="166">
        <v>0</v>
      </c>
      <c r="BS21" s="166">
        <v>0</v>
      </c>
      <c r="BT21" s="166">
        <v>210981210.33000001</v>
      </c>
      <c r="BU21" s="87"/>
      <c r="BV21" s="130"/>
    </row>
    <row r="22" spans="1:74" ht="30.75" customHeight="1" x14ac:dyDescent="0.4">
      <c r="A22" s="88">
        <f t="shared" si="5"/>
        <v>10</v>
      </c>
      <c r="B22" s="228" t="s">
        <v>82</v>
      </c>
      <c r="C22" s="229">
        <v>62206448.269999996</v>
      </c>
      <c r="D22" s="230">
        <v>0</v>
      </c>
      <c r="E22" s="230">
        <v>0</v>
      </c>
      <c r="F22" s="230">
        <v>0</v>
      </c>
      <c r="G22" s="230">
        <v>0</v>
      </c>
      <c r="H22" s="230">
        <f t="shared" si="12"/>
        <v>62206448.269999996</v>
      </c>
      <c r="I22" s="231">
        <f t="shared" si="1"/>
        <v>1.858632870400719E-3</v>
      </c>
      <c r="J22" s="93"/>
      <c r="K22" s="84">
        <f t="shared" si="6"/>
        <v>10</v>
      </c>
      <c r="L22" s="84" t="s">
        <v>82</v>
      </c>
      <c r="M22" s="85">
        <f>[1]Delta!$S$13</f>
        <v>61412768.789999992</v>
      </c>
      <c r="N22" s="86">
        <v>0</v>
      </c>
      <c r="O22" s="86">
        <v>0</v>
      </c>
      <c r="P22" s="86">
        <v>0</v>
      </c>
      <c r="Q22" s="86">
        <v>0</v>
      </c>
      <c r="R22" s="86">
        <f t="shared" si="0"/>
        <v>61412768.789999992</v>
      </c>
      <c r="V22" s="84">
        <f t="shared" si="7"/>
        <v>10</v>
      </c>
      <c r="W22" s="84" t="s">
        <v>82</v>
      </c>
      <c r="X22" s="85">
        <v>60046972.408750013</v>
      </c>
      <c r="Y22" s="86">
        <v>0</v>
      </c>
      <c r="Z22" s="86">
        <v>0</v>
      </c>
      <c r="AA22" s="86">
        <v>0</v>
      </c>
      <c r="AB22" s="86">
        <v>0</v>
      </c>
      <c r="AC22" s="86">
        <f t="shared" si="2"/>
        <v>60046972.408750013</v>
      </c>
      <c r="AG22" s="159">
        <f t="shared" si="8"/>
        <v>10</v>
      </c>
      <c r="AH22" s="159" t="s">
        <v>82</v>
      </c>
      <c r="AI22" s="160">
        <v>59871451.270672537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59871451.270672537</v>
      </c>
      <c r="AR22" s="196">
        <f t="shared" si="9"/>
        <v>10</v>
      </c>
      <c r="AS22" s="196" t="s">
        <v>82</v>
      </c>
      <c r="AT22" s="197">
        <v>59531861.99190677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9">
        <f t="shared" si="3"/>
        <v>59531861.99190677</v>
      </c>
      <c r="BC22" s="196">
        <f t="shared" si="10"/>
        <v>10</v>
      </c>
      <c r="BD22" s="196" t="s">
        <v>82</v>
      </c>
      <c r="BE22" s="197">
        <v>59271705.299999997</v>
      </c>
      <c r="BF22" s="198">
        <v>0</v>
      </c>
      <c r="BG22" s="198">
        <v>0</v>
      </c>
      <c r="BH22" s="198">
        <v>0</v>
      </c>
      <c r="BI22" s="198">
        <v>0</v>
      </c>
      <c r="BJ22" s="198">
        <f t="shared" si="4"/>
        <v>59271705.299999997</v>
      </c>
      <c r="BM22" s="196">
        <f t="shared" si="11"/>
        <v>10</v>
      </c>
      <c r="BN22" s="196" t="s">
        <v>82</v>
      </c>
      <c r="BO22" s="197">
        <v>58132883.950000003</v>
      </c>
      <c r="BP22" s="198"/>
      <c r="BQ22" s="198">
        <v>0</v>
      </c>
      <c r="BR22" s="198">
        <v>0</v>
      </c>
      <c r="BS22" s="198">
        <v>0</v>
      </c>
      <c r="BT22" s="198">
        <v>58132883.950000003</v>
      </c>
      <c r="BU22" s="87"/>
      <c r="BV22" s="130"/>
    </row>
    <row r="23" spans="1:74" ht="30.75" customHeight="1" x14ac:dyDescent="0.4">
      <c r="A23" s="88">
        <f t="shared" si="5"/>
        <v>11</v>
      </c>
      <c r="B23" s="88" t="s">
        <v>83</v>
      </c>
      <c r="C23" s="89">
        <v>65359729.910000004</v>
      </c>
      <c r="D23" s="90">
        <v>0</v>
      </c>
      <c r="E23" s="91">
        <v>0</v>
      </c>
      <c r="F23" s="91">
        <v>0</v>
      </c>
      <c r="G23" s="91">
        <v>0</v>
      </c>
      <c r="H23" s="90">
        <f t="shared" si="12"/>
        <v>65359729.910000004</v>
      </c>
      <c r="I23" s="227">
        <f t="shared" si="1"/>
        <v>1.9528480694472391E-3</v>
      </c>
      <c r="J23" s="93"/>
      <c r="K23" s="88">
        <f t="shared" si="6"/>
        <v>11</v>
      </c>
      <c r="L23" s="88" t="s">
        <v>83</v>
      </c>
      <c r="M23" s="89">
        <f>[1]Ebonyi!$S$17</f>
        <v>63468402.179999992</v>
      </c>
      <c r="N23" s="90">
        <v>0</v>
      </c>
      <c r="O23" s="91">
        <v>0</v>
      </c>
      <c r="P23" s="91">
        <v>0</v>
      </c>
      <c r="Q23" s="91">
        <v>0</v>
      </c>
      <c r="R23" s="90">
        <f t="shared" si="0"/>
        <v>63468402.179999992</v>
      </c>
      <c r="V23" s="88">
        <f t="shared" si="7"/>
        <v>11</v>
      </c>
      <c r="W23" s="88" t="s">
        <v>83</v>
      </c>
      <c r="X23" s="89">
        <v>59841539.369192995</v>
      </c>
      <c r="Y23" s="90">
        <v>0</v>
      </c>
      <c r="Z23" s="91">
        <v>0</v>
      </c>
      <c r="AA23" s="91">
        <v>0</v>
      </c>
      <c r="AB23" s="91">
        <v>0</v>
      </c>
      <c r="AC23" s="90">
        <f t="shared" si="2"/>
        <v>59841539.369192995</v>
      </c>
      <c r="AG23" s="162">
        <f t="shared" si="8"/>
        <v>11</v>
      </c>
      <c r="AH23" s="162" t="s">
        <v>83</v>
      </c>
      <c r="AI23" s="163">
        <v>58572170.138170153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58572170.138170153</v>
      </c>
      <c r="AR23" s="162">
        <f t="shared" si="9"/>
        <v>11</v>
      </c>
      <c r="AS23" s="162" t="s">
        <v>83</v>
      </c>
      <c r="AT23" s="163">
        <v>26072345.707375102</v>
      </c>
      <c r="AU23" s="164">
        <v>0</v>
      </c>
      <c r="AV23" s="164">
        <f>30745640.26+546101.7</f>
        <v>31291741.960000001</v>
      </c>
      <c r="AW23" s="166">
        <v>0</v>
      </c>
      <c r="AX23" s="166">
        <v>0</v>
      </c>
      <c r="AY23" s="166">
        <v>0</v>
      </c>
      <c r="AZ23" s="195">
        <f t="shared" si="3"/>
        <v>57364087.667375103</v>
      </c>
      <c r="BC23" s="162">
        <f t="shared" si="10"/>
        <v>11</v>
      </c>
      <c r="BD23" s="162" t="s">
        <v>83</v>
      </c>
      <c r="BE23" s="163">
        <v>63614037.979999997</v>
      </c>
      <c r="BF23" s="164">
        <v>31291741.960000001</v>
      </c>
      <c r="BG23" s="164">
        <v>0</v>
      </c>
      <c r="BH23" s="166">
        <v>0</v>
      </c>
      <c r="BI23" s="166">
        <v>0</v>
      </c>
      <c r="BJ23" s="166">
        <f t="shared" si="4"/>
        <v>94905779.939999998</v>
      </c>
      <c r="BM23" s="162">
        <f t="shared" si="11"/>
        <v>11</v>
      </c>
      <c r="BN23" s="162" t="s">
        <v>83</v>
      </c>
      <c r="BO23" s="163">
        <v>55905825.380000003</v>
      </c>
      <c r="BP23" s="164">
        <v>36749235.229999997</v>
      </c>
      <c r="BQ23" s="164">
        <v>0</v>
      </c>
      <c r="BR23" s="166">
        <v>0</v>
      </c>
      <c r="BS23" s="166">
        <v>0</v>
      </c>
      <c r="BT23" s="166">
        <v>92655060.609999999</v>
      </c>
      <c r="BU23" s="87"/>
      <c r="BV23" s="130"/>
    </row>
    <row r="24" spans="1:74" ht="30.75" customHeight="1" x14ac:dyDescent="0.4">
      <c r="A24" s="88">
        <f t="shared" si="5"/>
        <v>12</v>
      </c>
      <c r="B24" s="228" t="s">
        <v>84</v>
      </c>
      <c r="C24" s="229">
        <v>281472300.55034113</v>
      </c>
      <c r="D24" s="230">
        <v>0</v>
      </c>
      <c r="E24" s="230">
        <v>0</v>
      </c>
      <c r="F24" s="230">
        <v>0</v>
      </c>
      <c r="G24" s="230">
        <v>0</v>
      </c>
      <c r="H24" s="230">
        <f t="shared" si="12"/>
        <v>281472300.55034113</v>
      </c>
      <c r="I24" s="231">
        <f t="shared" si="1"/>
        <v>8.4099588460586194E-3</v>
      </c>
      <c r="J24" s="93"/>
      <c r="K24" s="84">
        <f t="shared" si="6"/>
        <v>12</v>
      </c>
      <c r="L24" s="84" t="s">
        <v>84</v>
      </c>
      <c r="M24" s="85">
        <f>[1]Edo!$S$18</f>
        <v>276295191.95034111</v>
      </c>
      <c r="N24" s="86">
        <v>0</v>
      </c>
      <c r="O24" s="86">
        <v>0</v>
      </c>
      <c r="P24" s="86">
        <v>0</v>
      </c>
      <c r="Q24" s="86">
        <v>0</v>
      </c>
      <c r="R24" s="86">
        <f t="shared" si="0"/>
        <v>276295191.95034111</v>
      </c>
      <c r="V24" s="84">
        <f t="shared" si="7"/>
        <v>12</v>
      </c>
      <c r="W24" s="84" t="s">
        <v>84</v>
      </c>
      <c r="X24" s="85">
        <v>268314205.92837974</v>
      </c>
      <c r="Y24" s="86">
        <v>0</v>
      </c>
      <c r="Z24" s="86">
        <v>0</v>
      </c>
      <c r="AA24" s="86">
        <v>0</v>
      </c>
      <c r="AB24" s="86">
        <v>0</v>
      </c>
      <c r="AC24" s="86">
        <f t="shared" si="2"/>
        <v>268314205.92837974</v>
      </c>
      <c r="AG24" s="159">
        <f t="shared" si="8"/>
        <v>12</v>
      </c>
      <c r="AH24" s="159" t="s">
        <v>84</v>
      </c>
      <c r="AI24" s="160">
        <v>261153246.26159295</v>
      </c>
      <c r="AJ24" s="161">
        <v>0</v>
      </c>
      <c r="AK24" s="161">
        <v>0</v>
      </c>
      <c r="AL24" s="161">
        <v>0</v>
      </c>
      <c r="AM24" s="161">
        <v>0</v>
      </c>
      <c r="AN24" s="161">
        <v>0</v>
      </c>
      <c r="AO24" s="161">
        <v>261153246.26159295</v>
      </c>
      <c r="AR24" s="196">
        <f t="shared" si="9"/>
        <v>12</v>
      </c>
      <c r="AS24" s="196" t="s">
        <v>84</v>
      </c>
      <c r="AT24" s="197">
        <v>258400877.66115952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9">
        <f t="shared" si="3"/>
        <v>258400877.66115952</v>
      </c>
      <c r="BC24" s="196">
        <f t="shared" si="10"/>
        <v>12</v>
      </c>
      <c r="BD24" s="196" t="s">
        <v>84</v>
      </c>
      <c r="BE24" s="197">
        <v>314448148.13189489</v>
      </c>
      <c r="BF24" s="198">
        <v>0</v>
      </c>
      <c r="BG24" s="198">
        <v>0</v>
      </c>
      <c r="BH24" s="198">
        <v>0</v>
      </c>
      <c r="BI24" s="198">
        <v>0</v>
      </c>
      <c r="BJ24" s="198">
        <f t="shared" si="4"/>
        <v>314448148.13189489</v>
      </c>
      <c r="BM24" s="196">
        <f t="shared" si="11"/>
        <v>12</v>
      </c>
      <c r="BN24" s="196" t="s">
        <v>84</v>
      </c>
      <c r="BO24" s="197">
        <v>380965971.94999999</v>
      </c>
      <c r="BP24" s="198"/>
      <c r="BQ24" s="198">
        <v>0</v>
      </c>
      <c r="BR24" s="198">
        <v>0</v>
      </c>
      <c r="BS24" s="198">
        <v>0</v>
      </c>
      <c r="BT24" s="198">
        <v>380965971.94999999</v>
      </c>
      <c r="BU24" s="87"/>
      <c r="BV24" s="130"/>
    </row>
    <row r="25" spans="1:74" ht="30.75" customHeight="1" x14ac:dyDescent="0.4">
      <c r="A25" s="88">
        <f t="shared" si="5"/>
        <v>13</v>
      </c>
      <c r="B25" s="88" t="s">
        <v>85</v>
      </c>
      <c r="C25" s="89">
        <v>102303369.28932968</v>
      </c>
      <c r="D25" s="90">
        <v>0</v>
      </c>
      <c r="E25" s="91">
        <v>0</v>
      </c>
      <c r="F25" s="91">
        <v>0</v>
      </c>
      <c r="G25" s="91">
        <v>0</v>
      </c>
      <c r="H25" s="90">
        <f t="shared" si="12"/>
        <v>102303369.28932968</v>
      </c>
      <c r="I25" s="227">
        <f t="shared" si="1"/>
        <v>3.0566671173475695E-3</v>
      </c>
      <c r="J25" s="93"/>
      <c r="K25" s="88">
        <f t="shared" si="6"/>
        <v>13</v>
      </c>
      <c r="L25" s="88" t="s">
        <v>85</v>
      </c>
      <c r="M25" s="89">
        <f>[1]Ekiti!$S$18</f>
        <v>120603760.15854464</v>
      </c>
      <c r="N25" s="90">
        <v>0</v>
      </c>
      <c r="O25" s="91">
        <v>0</v>
      </c>
      <c r="P25" s="91">
        <v>0</v>
      </c>
      <c r="Q25" s="91">
        <v>0</v>
      </c>
      <c r="R25" s="90">
        <f t="shared" si="0"/>
        <v>120603760.15854464</v>
      </c>
      <c r="V25" s="88">
        <f t="shared" si="7"/>
        <v>13</v>
      </c>
      <c r="W25" s="88" t="s">
        <v>85</v>
      </c>
      <c r="X25" s="89">
        <v>115723003.380236</v>
      </c>
      <c r="Y25" s="90">
        <v>0</v>
      </c>
      <c r="Z25" s="91">
        <v>0</v>
      </c>
      <c r="AA25" s="91">
        <v>0</v>
      </c>
      <c r="AB25" s="91">
        <v>0</v>
      </c>
      <c r="AC25" s="90">
        <f t="shared" si="2"/>
        <v>115723003.380236</v>
      </c>
      <c r="AG25" s="162">
        <f t="shared" si="8"/>
        <v>13</v>
      </c>
      <c r="AH25" s="162" t="s">
        <v>85</v>
      </c>
      <c r="AI25" s="163">
        <v>105588932.97852191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105588932.97852191</v>
      </c>
      <c r="AR25" s="162">
        <f t="shared" si="9"/>
        <v>13</v>
      </c>
      <c r="AS25" s="162" t="s">
        <v>85</v>
      </c>
      <c r="AT25" s="163">
        <v>103479209.04816575</v>
      </c>
      <c r="AU25" s="164">
        <v>0</v>
      </c>
      <c r="AV25" s="164">
        <v>0</v>
      </c>
      <c r="AW25" s="166">
        <v>0</v>
      </c>
      <c r="AX25" s="166">
        <v>0</v>
      </c>
      <c r="AY25" s="166">
        <v>0</v>
      </c>
      <c r="AZ25" s="195">
        <f t="shared" si="3"/>
        <v>103479209.04816575</v>
      </c>
      <c r="BC25" s="162">
        <f t="shared" si="10"/>
        <v>13</v>
      </c>
      <c r="BD25" s="162" t="s">
        <v>85</v>
      </c>
      <c r="BE25" s="163">
        <v>121049293.96909396</v>
      </c>
      <c r="BF25" s="164">
        <v>0</v>
      </c>
      <c r="BG25" s="164">
        <v>0</v>
      </c>
      <c r="BH25" s="166">
        <v>0</v>
      </c>
      <c r="BI25" s="166">
        <v>0</v>
      </c>
      <c r="BJ25" s="166">
        <f t="shared" si="4"/>
        <v>121049293.96909396</v>
      </c>
      <c r="BM25" s="162">
        <f t="shared" si="11"/>
        <v>13</v>
      </c>
      <c r="BN25" s="162" t="s">
        <v>85</v>
      </c>
      <c r="BO25" s="163">
        <v>136638699.49000001</v>
      </c>
      <c r="BP25" s="164"/>
      <c r="BQ25" s="164">
        <v>0</v>
      </c>
      <c r="BR25" s="166">
        <v>0</v>
      </c>
      <c r="BS25" s="166">
        <v>0</v>
      </c>
      <c r="BT25" s="166">
        <v>136638699.49000001</v>
      </c>
      <c r="BU25" s="87"/>
      <c r="BV25" s="130"/>
    </row>
    <row r="26" spans="1:74" ht="30.75" customHeight="1" x14ac:dyDescent="0.4">
      <c r="A26" s="88">
        <f t="shared" si="5"/>
        <v>14</v>
      </c>
      <c r="B26" s="228" t="s">
        <v>86</v>
      </c>
      <c r="C26" s="229">
        <v>117728976.13689101</v>
      </c>
      <c r="D26" s="230">
        <v>6500000</v>
      </c>
      <c r="E26" s="230">
        <v>0</v>
      </c>
      <c r="F26" s="230">
        <v>0</v>
      </c>
      <c r="G26" s="230">
        <v>0</v>
      </c>
      <c r="H26" s="230">
        <f t="shared" si="12"/>
        <v>124228976.13689101</v>
      </c>
      <c r="I26" s="231">
        <f t="shared" si="1"/>
        <v>3.7117704824116324E-3</v>
      </c>
      <c r="J26" s="93"/>
      <c r="K26" s="84">
        <f t="shared" si="6"/>
        <v>14</v>
      </c>
      <c r="L26" s="84" t="s">
        <v>86</v>
      </c>
      <c r="M26" s="85">
        <v>122693969</v>
      </c>
      <c r="N26" s="86">
        <v>6500000</v>
      </c>
      <c r="O26" s="86">
        <v>0</v>
      </c>
      <c r="P26" s="86"/>
      <c r="Q26" s="86">
        <v>0</v>
      </c>
      <c r="R26" s="86">
        <f t="shared" si="0"/>
        <v>129193969</v>
      </c>
      <c r="V26" s="84">
        <f t="shared" si="7"/>
        <v>14</v>
      </c>
      <c r="W26" s="84" t="s">
        <v>86</v>
      </c>
      <c r="X26" s="85">
        <v>116524888.666088</v>
      </c>
      <c r="Y26" s="86">
        <v>6500000</v>
      </c>
      <c r="Z26" s="86">
        <v>0</v>
      </c>
      <c r="AA26" s="86">
        <v>0</v>
      </c>
      <c r="AB26" s="86">
        <v>0</v>
      </c>
      <c r="AC26" s="86">
        <f t="shared" si="2"/>
        <v>123024888.666088</v>
      </c>
      <c r="AG26" s="159">
        <f t="shared" si="8"/>
        <v>14</v>
      </c>
      <c r="AH26" s="159" t="s">
        <v>86</v>
      </c>
      <c r="AI26" s="160">
        <v>115855747.38700075</v>
      </c>
      <c r="AJ26" s="161">
        <v>5000000</v>
      </c>
      <c r="AK26" s="161">
        <v>0</v>
      </c>
      <c r="AL26" s="161">
        <v>0</v>
      </c>
      <c r="AM26" s="161">
        <v>0</v>
      </c>
      <c r="AN26" s="161">
        <v>0</v>
      </c>
      <c r="AO26" s="161">
        <v>120855747.38700075</v>
      </c>
      <c r="AR26" s="196">
        <f t="shared" si="9"/>
        <v>14</v>
      </c>
      <c r="AS26" s="196" t="s">
        <v>86</v>
      </c>
      <c r="AT26" s="197">
        <v>115917083.50899139</v>
      </c>
      <c r="AU26" s="198">
        <f>4750000</f>
        <v>4750000</v>
      </c>
      <c r="AV26" s="198">
        <v>0</v>
      </c>
      <c r="AW26" s="198">
        <v>0</v>
      </c>
      <c r="AX26" s="198">
        <v>0</v>
      </c>
      <c r="AY26" s="198">
        <v>0</v>
      </c>
      <c r="AZ26" s="199">
        <f t="shared" si="3"/>
        <v>120667083.50899139</v>
      </c>
      <c r="BC26" s="196">
        <f t="shared" si="10"/>
        <v>14</v>
      </c>
      <c r="BD26" s="196" t="s">
        <v>86</v>
      </c>
      <c r="BE26" s="197">
        <v>115951145.24822682</v>
      </c>
      <c r="BF26" s="198">
        <v>4500000</v>
      </c>
      <c r="BG26" s="198">
        <v>0</v>
      </c>
      <c r="BH26" s="198">
        <v>0</v>
      </c>
      <c r="BI26" s="198">
        <v>0</v>
      </c>
      <c r="BJ26" s="198">
        <f t="shared" si="4"/>
        <v>120451145.24822682</v>
      </c>
      <c r="BM26" s="196">
        <f t="shared" si="11"/>
        <v>14</v>
      </c>
      <c r="BN26" s="196" t="s">
        <v>86</v>
      </c>
      <c r="BO26" s="197">
        <v>76659821.189999998</v>
      </c>
      <c r="BP26" s="198">
        <v>4250000</v>
      </c>
      <c r="BQ26" s="198">
        <v>0</v>
      </c>
      <c r="BR26" s="198">
        <v>0</v>
      </c>
      <c r="BS26" s="198">
        <v>0</v>
      </c>
      <c r="BT26" s="198">
        <v>80909821.189999998</v>
      </c>
      <c r="BU26" s="87"/>
      <c r="BV26" s="130"/>
    </row>
    <row r="27" spans="1:74" ht="30.75" customHeight="1" x14ac:dyDescent="0.4">
      <c r="A27" s="88">
        <f t="shared" si="5"/>
        <v>15</v>
      </c>
      <c r="B27" s="88" t="s">
        <v>87</v>
      </c>
      <c r="C27" s="95">
        <v>33212582.790414445</v>
      </c>
      <c r="D27" s="90">
        <v>0</v>
      </c>
      <c r="E27" s="91">
        <v>0</v>
      </c>
      <c r="F27" s="91">
        <v>0</v>
      </c>
      <c r="G27" s="91">
        <v>0</v>
      </c>
      <c r="H27" s="90">
        <f t="shared" si="12"/>
        <v>33212582.790414445</v>
      </c>
      <c r="I27" s="227">
        <f t="shared" si="1"/>
        <v>9.9234082320915512E-4</v>
      </c>
      <c r="J27" s="93"/>
      <c r="K27" s="88">
        <f t="shared" si="6"/>
        <v>15</v>
      </c>
      <c r="L27" s="88" t="s">
        <v>87</v>
      </c>
      <c r="M27" s="95">
        <f>[1]Gombe!$S$19</f>
        <v>35140105.023780383</v>
      </c>
      <c r="N27" s="90">
        <v>0</v>
      </c>
      <c r="O27" s="91">
        <v>0</v>
      </c>
      <c r="P27" s="91">
        <v>0</v>
      </c>
      <c r="Q27" s="91">
        <v>0</v>
      </c>
      <c r="R27" s="90">
        <f t="shared" si="0"/>
        <v>35140105.023780383</v>
      </c>
      <c r="V27" s="88">
        <f t="shared" si="7"/>
        <v>15</v>
      </c>
      <c r="W27" s="88" t="s">
        <v>87</v>
      </c>
      <c r="X27" s="95">
        <v>46933371.28949184</v>
      </c>
      <c r="Y27" s="90">
        <v>0</v>
      </c>
      <c r="Z27" s="91">
        <v>0</v>
      </c>
      <c r="AA27" s="91">
        <v>0</v>
      </c>
      <c r="AB27" s="91">
        <v>0</v>
      </c>
      <c r="AC27" s="90">
        <f t="shared" si="2"/>
        <v>46933371.28949184</v>
      </c>
      <c r="AG27" s="162">
        <f t="shared" si="8"/>
        <v>15</v>
      </c>
      <c r="AH27" s="162" t="s">
        <v>87</v>
      </c>
      <c r="AI27" s="165">
        <v>32482206.508872669</v>
      </c>
      <c r="AJ27" s="164">
        <v>0</v>
      </c>
      <c r="AK27" s="164">
        <v>0</v>
      </c>
      <c r="AL27" s="164">
        <v>0</v>
      </c>
      <c r="AM27" s="164">
        <v>0</v>
      </c>
      <c r="AN27" s="164">
        <v>0</v>
      </c>
      <c r="AO27" s="164">
        <v>32482206.508872669</v>
      </c>
      <c r="AR27" s="162">
        <f t="shared" si="9"/>
        <v>15</v>
      </c>
      <c r="AS27" s="162" t="s">
        <v>87</v>
      </c>
      <c r="AT27" s="163">
        <v>36707509.832515374</v>
      </c>
      <c r="AU27" s="164">
        <v>0</v>
      </c>
      <c r="AV27" s="164">
        <v>0</v>
      </c>
      <c r="AW27" s="166">
        <v>0</v>
      </c>
      <c r="AX27" s="166">
        <v>0</v>
      </c>
      <c r="AY27" s="166">
        <v>0</v>
      </c>
      <c r="AZ27" s="195">
        <f t="shared" si="3"/>
        <v>36707509.832515374</v>
      </c>
      <c r="BC27" s="162">
        <f t="shared" si="10"/>
        <v>15</v>
      </c>
      <c r="BD27" s="162" t="s">
        <v>87</v>
      </c>
      <c r="BE27" s="163">
        <v>54881154.067422859</v>
      </c>
      <c r="BF27" s="164">
        <v>0</v>
      </c>
      <c r="BG27" s="164">
        <v>0</v>
      </c>
      <c r="BH27" s="166">
        <v>0</v>
      </c>
      <c r="BI27" s="166">
        <v>0</v>
      </c>
      <c r="BJ27" s="166">
        <f t="shared" si="4"/>
        <v>54881154.067422859</v>
      </c>
      <c r="BM27" s="162">
        <f t="shared" si="11"/>
        <v>15</v>
      </c>
      <c r="BN27" s="162" t="s">
        <v>87</v>
      </c>
      <c r="BO27" s="163">
        <v>35402847.609999999</v>
      </c>
      <c r="BP27" s="164"/>
      <c r="BQ27" s="164">
        <v>0</v>
      </c>
      <c r="BR27" s="166">
        <v>0</v>
      </c>
      <c r="BS27" s="166">
        <v>0</v>
      </c>
      <c r="BT27" s="166">
        <v>35402847.609999999</v>
      </c>
      <c r="BU27" s="87"/>
      <c r="BV27" s="130"/>
    </row>
    <row r="28" spans="1:74" ht="30.75" customHeight="1" x14ac:dyDescent="0.4">
      <c r="A28" s="88">
        <f t="shared" si="5"/>
        <v>16</v>
      </c>
      <c r="B28" s="228" t="s">
        <v>88</v>
      </c>
      <c r="C28" s="229">
        <v>67329495.542551145</v>
      </c>
      <c r="D28" s="230">
        <v>29647914.707107466</v>
      </c>
      <c r="E28" s="230">
        <v>0</v>
      </c>
      <c r="F28" s="230">
        <v>0</v>
      </c>
      <c r="G28" s="230">
        <v>0</v>
      </c>
      <c r="H28" s="230">
        <f t="shared" si="12"/>
        <v>96977410.249658614</v>
      </c>
      <c r="I28" s="231">
        <f t="shared" si="1"/>
        <v>2.8975356637308157E-3</v>
      </c>
      <c r="J28" s="93"/>
      <c r="K28" s="84">
        <f t="shared" si="6"/>
        <v>16</v>
      </c>
      <c r="L28" s="84" t="s">
        <v>88</v>
      </c>
      <c r="M28" s="85">
        <v>76652334.489999995</v>
      </c>
      <c r="N28" s="86">
        <v>7000000</v>
      </c>
      <c r="O28" s="86"/>
      <c r="P28" s="86">
        <v>0</v>
      </c>
      <c r="Q28" s="86">
        <v>0</v>
      </c>
      <c r="R28" s="86">
        <f t="shared" si="0"/>
        <v>83652334.489999995</v>
      </c>
      <c r="V28" s="84">
        <f t="shared" si="7"/>
        <v>16</v>
      </c>
      <c r="W28" s="84" t="s">
        <v>88</v>
      </c>
      <c r="X28" s="85">
        <v>44872636.124298103</v>
      </c>
      <c r="Y28" s="86">
        <v>7000000</v>
      </c>
      <c r="Z28" s="86">
        <v>0</v>
      </c>
      <c r="AA28" s="86">
        <v>0</v>
      </c>
      <c r="AB28" s="86">
        <v>0</v>
      </c>
      <c r="AC28" s="86">
        <f t="shared" si="2"/>
        <v>51872636.124298103</v>
      </c>
      <c r="AG28" s="159">
        <f t="shared" si="8"/>
        <v>16</v>
      </c>
      <c r="AH28" s="159" t="s">
        <v>88</v>
      </c>
      <c r="AI28" s="160">
        <v>44094668.50214918</v>
      </c>
      <c r="AJ28" s="161">
        <v>7000000</v>
      </c>
      <c r="AK28" s="161">
        <v>0</v>
      </c>
      <c r="AL28" s="161">
        <v>0</v>
      </c>
      <c r="AM28" s="161">
        <v>0</v>
      </c>
      <c r="AN28" s="161">
        <v>0</v>
      </c>
      <c r="AO28" s="161">
        <v>51094668.50214918</v>
      </c>
      <c r="AR28" s="196">
        <f t="shared" si="9"/>
        <v>16</v>
      </c>
      <c r="AS28" s="196" t="s">
        <v>88</v>
      </c>
      <c r="AT28" s="197">
        <v>51771985.476064444</v>
      </c>
      <c r="AU28" s="198">
        <f>7000000+19041629.83</f>
        <v>26041629.829999998</v>
      </c>
      <c r="AV28" s="198">
        <v>0</v>
      </c>
      <c r="AW28" s="198">
        <v>0</v>
      </c>
      <c r="AX28" s="198">
        <v>0</v>
      </c>
      <c r="AY28" s="198">
        <v>0</v>
      </c>
      <c r="AZ28" s="199">
        <f t="shared" si="3"/>
        <v>77813615.306064442</v>
      </c>
      <c r="BC28" s="196">
        <f t="shared" si="10"/>
        <v>16</v>
      </c>
      <c r="BD28" s="196" t="s">
        <v>88</v>
      </c>
      <c r="BE28" s="197">
        <v>49315121.768929124</v>
      </c>
      <c r="BF28" s="198">
        <v>28056234.699999999</v>
      </c>
      <c r="BG28" s="198">
        <v>0</v>
      </c>
      <c r="BH28" s="198">
        <v>0</v>
      </c>
      <c r="BI28" s="198">
        <v>0</v>
      </c>
      <c r="BJ28" s="198">
        <f t="shared" si="4"/>
        <v>77371356.468929127</v>
      </c>
      <c r="BM28" s="196">
        <f t="shared" si="11"/>
        <v>16</v>
      </c>
      <c r="BN28" s="196" t="s">
        <v>88</v>
      </c>
      <c r="BO28" s="197">
        <v>48508482.579999998</v>
      </c>
      <c r="BP28" s="198">
        <v>26041629.829999998</v>
      </c>
      <c r="BQ28" s="198">
        <v>0</v>
      </c>
      <c r="BR28" s="198">
        <v>0</v>
      </c>
      <c r="BS28" s="198">
        <v>0</v>
      </c>
      <c r="BT28" s="198">
        <v>74550112.409999996</v>
      </c>
      <c r="BU28" s="87"/>
      <c r="BV28" s="130"/>
    </row>
    <row r="29" spans="1:74" ht="30.75" customHeight="1" x14ac:dyDescent="0.4">
      <c r="A29" s="88">
        <f t="shared" si="5"/>
        <v>17</v>
      </c>
      <c r="B29" s="88" t="s">
        <v>89</v>
      </c>
      <c r="C29" s="89">
        <v>30533915.169443127</v>
      </c>
      <c r="D29" s="90">
        <v>0</v>
      </c>
      <c r="E29" s="91">
        <v>0</v>
      </c>
      <c r="F29" s="91">
        <v>0</v>
      </c>
      <c r="G29" s="91">
        <v>0</v>
      </c>
      <c r="H29" s="90">
        <f t="shared" si="12"/>
        <v>30533915.169443127</v>
      </c>
      <c r="I29" s="227">
        <f t="shared" si="1"/>
        <v>9.1230636010002401E-4</v>
      </c>
      <c r="J29" s="93"/>
      <c r="K29" s="88">
        <f t="shared" si="6"/>
        <v>17</v>
      </c>
      <c r="L29" s="88" t="s">
        <v>89</v>
      </c>
      <c r="M29" s="89">
        <f>[1]Jigawa!$S$16</f>
        <v>29456929.242429368</v>
      </c>
      <c r="N29" s="90">
        <v>0</v>
      </c>
      <c r="O29" s="91">
        <v>0</v>
      </c>
      <c r="P29" s="91">
        <v>0</v>
      </c>
      <c r="Q29" s="91">
        <v>0</v>
      </c>
      <c r="R29" s="90">
        <f t="shared" si="0"/>
        <v>29456929.242429368</v>
      </c>
      <c r="V29" s="88">
        <f t="shared" si="7"/>
        <v>17</v>
      </c>
      <c r="W29" s="88" t="s">
        <v>89</v>
      </c>
      <c r="X29" s="89">
        <v>27611046.364985004</v>
      </c>
      <c r="Y29" s="90">
        <v>0</v>
      </c>
      <c r="Z29" s="91">
        <v>0</v>
      </c>
      <c r="AA29" s="91">
        <v>0</v>
      </c>
      <c r="AB29" s="91">
        <v>0</v>
      </c>
      <c r="AC29" s="90">
        <f t="shared" si="2"/>
        <v>27611046.364985004</v>
      </c>
      <c r="AG29" s="162">
        <f t="shared" si="8"/>
        <v>17</v>
      </c>
      <c r="AH29" s="162" t="s">
        <v>89</v>
      </c>
      <c r="AI29" s="163">
        <v>26987918.668201957</v>
      </c>
      <c r="AJ29" s="164">
        <v>0</v>
      </c>
      <c r="AK29" s="164">
        <v>0</v>
      </c>
      <c r="AL29" s="164">
        <v>0</v>
      </c>
      <c r="AM29" s="164">
        <v>0</v>
      </c>
      <c r="AN29" s="164">
        <v>0</v>
      </c>
      <c r="AO29" s="164">
        <v>26987918.668201957</v>
      </c>
      <c r="AR29" s="162">
        <f t="shared" si="9"/>
        <v>17</v>
      </c>
      <c r="AS29" s="162" t="s">
        <v>89</v>
      </c>
      <c r="AT29" s="163">
        <v>25394025.407002199</v>
      </c>
      <c r="AU29" s="164">
        <v>0</v>
      </c>
      <c r="AV29" s="164">
        <f>365992.02+498543.14</f>
        <v>864535.16</v>
      </c>
      <c r="AW29" s="166">
        <v>0</v>
      </c>
      <c r="AX29" s="166">
        <v>0</v>
      </c>
      <c r="AY29" s="166">
        <v>0</v>
      </c>
      <c r="AZ29" s="195">
        <f t="shared" si="3"/>
        <v>26258560.5670022</v>
      </c>
      <c r="BC29" s="162">
        <f t="shared" si="10"/>
        <v>17</v>
      </c>
      <c r="BD29" s="162" t="s">
        <v>89</v>
      </c>
      <c r="BE29" s="163">
        <v>24930900.852322165</v>
      </c>
      <c r="BF29" s="164">
        <v>864535.16</v>
      </c>
      <c r="BG29" s="164">
        <v>0</v>
      </c>
      <c r="BH29" s="166">
        <v>0</v>
      </c>
      <c r="BI29" s="166">
        <v>0</v>
      </c>
      <c r="BJ29" s="166">
        <f t="shared" si="4"/>
        <v>25795436.012322165</v>
      </c>
      <c r="BM29" s="162">
        <f t="shared" si="11"/>
        <v>17</v>
      </c>
      <c r="BN29" s="162" t="s">
        <v>89</v>
      </c>
      <c r="BO29" s="163">
        <v>24623824.460000001</v>
      </c>
      <c r="BP29" s="164">
        <v>490049.95</v>
      </c>
      <c r="BQ29" s="164">
        <v>0</v>
      </c>
      <c r="BR29" s="166">
        <v>0</v>
      </c>
      <c r="BS29" s="166">
        <v>0</v>
      </c>
      <c r="BT29" s="166">
        <v>25113874.41</v>
      </c>
      <c r="BU29" s="87"/>
      <c r="BV29" s="130"/>
    </row>
    <row r="30" spans="1:74" ht="30.75" customHeight="1" x14ac:dyDescent="0.4">
      <c r="A30" s="88">
        <f t="shared" si="5"/>
        <v>18</v>
      </c>
      <c r="B30" s="228" t="s">
        <v>90</v>
      </c>
      <c r="C30" s="229">
        <v>545825596.15509391</v>
      </c>
      <c r="D30" s="230">
        <v>0</v>
      </c>
      <c r="E30" s="230">
        <v>13678734.1</v>
      </c>
      <c r="F30" s="230">
        <v>0</v>
      </c>
      <c r="G30" s="230">
        <v>0</v>
      </c>
      <c r="H30" s="230">
        <f t="shared" si="12"/>
        <v>559504330.25509393</v>
      </c>
      <c r="I30" s="231">
        <f t="shared" si="1"/>
        <v>1.6717127697598689E-2</v>
      </c>
      <c r="J30" s="93"/>
      <c r="K30" s="84">
        <f t="shared" si="6"/>
        <v>18</v>
      </c>
      <c r="L30" s="84" t="s">
        <v>90</v>
      </c>
      <c r="M30" s="86">
        <v>582324014.34000003</v>
      </c>
      <c r="N30" s="86">
        <v>0</v>
      </c>
      <c r="O30" s="86">
        <v>12798853.5</v>
      </c>
      <c r="P30" s="86">
        <v>0</v>
      </c>
      <c r="Q30" s="86">
        <v>0</v>
      </c>
      <c r="R30" s="86">
        <f t="shared" si="0"/>
        <v>595122867.84000003</v>
      </c>
      <c r="V30" s="84">
        <f t="shared" si="7"/>
        <v>18</v>
      </c>
      <c r="W30" s="84" t="s">
        <v>90</v>
      </c>
      <c r="X30" s="86">
        <v>573977365.67570496</v>
      </c>
      <c r="Y30" s="86">
        <v>0</v>
      </c>
      <c r="Z30" s="86">
        <v>12798853.5</v>
      </c>
      <c r="AA30" s="86">
        <v>0</v>
      </c>
      <c r="AB30" s="86">
        <v>0</v>
      </c>
      <c r="AC30" s="86">
        <f t="shared" si="2"/>
        <v>586776219.17570496</v>
      </c>
      <c r="AG30" s="159">
        <f t="shared" si="8"/>
        <v>18</v>
      </c>
      <c r="AH30" s="159" t="s">
        <v>90</v>
      </c>
      <c r="AI30" s="161">
        <v>560645059.51771903</v>
      </c>
      <c r="AJ30" s="161">
        <v>0</v>
      </c>
      <c r="AK30" s="161">
        <v>13098397.140000001</v>
      </c>
      <c r="AL30" s="161">
        <v>0</v>
      </c>
      <c r="AM30" s="161">
        <v>0</v>
      </c>
      <c r="AN30" s="161">
        <v>0</v>
      </c>
      <c r="AO30" s="161">
        <v>573743456.65771902</v>
      </c>
      <c r="AR30" s="196">
        <f t="shared" si="9"/>
        <v>18</v>
      </c>
      <c r="AS30" s="196" t="s">
        <v>90</v>
      </c>
      <c r="AT30" s="197">
        <v>477907452.65664107</v>
      </c>
      <c r="AU30" s="198">
        <v>0</v>
      </c>
      <c r="AV30" s="198">
        <f>11346090.77+7410208.28+4789727.72+9219341.57+58703585.87</f>
        <v>91468954.209999993</v>
      </c>
      <c r="AW30" s="198">
        <v>0</v>
      </c>
      <c r="AX30" s="198">
        <v>0</v>
      </c>
      <c r="AY30" s="198">
        <v>0</v>
      </c>
      <c r="AZ30" s="199">
        <f t="shared" si="3"/>
        <v>569376406.86664104</v>
      </c>
      <c r="BC30" s="196">
        <f t="shared" si="10"/>
        <v>18</v>
      </c>
      <c r="BD30" s="196" t="s">
        <v>90</v>
      </c>
      <c r="BE30" s="197">
        <v>495603259.34122437</v>
      </c>
      <c r="BF30" s="198">
        <v>91468954.209999993</v>
      </c>
      <c r="BG30" s="198">
        <v>0</v>
      </c>
      <c r="BH30" s="198">
        <v>0</v>
      </c>
      <c r="BI30" s="198">
        <v>0</v>
      </c>
      <c r="BJ30" s="198">
        <f t="shared" si="4"/>
        <v>587072213.55122435</v>
      </c>
      <c r="BM30" s="196">
        <f t="shared" si="11"/>
        <v>18</v>
      </c>
      <c r="BN30" s="196" t="s">
        <v>90</v>
      </c>
      <c r="BO30" s="197">
        <v>554759803.00999999</v>
      </c>
      <c r="BP30" s="198">
        <v>86233298.939999998</v>
      </c>
      <c r="BQ30" s="198">
        <v>0</v>
      </c>
      <c r="BR30" s="198">
        <v>0</v>
      </c>
      <c r="BS30" s="198">
        <v>0</v>
      </c>
      <c r="BT30" s="198">
        <v>640993101.95000005</v>
      </c>
      <c r="BU30" s="87"/>
      <c r="BV30" s="130"/>
    </row>
    <row r="31" spans="1:74" ht="30.75" customHeight="1" x14ac:dyDescent="0.4">
      <c r="A31" s="88">
        <f t="shared" si="5"/>
        <v>19</v>
      </c>
      <c r="B31" s="88" t="s">
        <v>91</v>
      </c>
      <c r="C31" s="89">
        <v>64110438.930397913</v>
      </c>
      <c r="D31" s="89">
        <v>3568168.5196021064</v>
      </c>
      <c r="E31" s="91">
        <v>0</v>
      </c>
      <c r="F31" s="91">
        <v>0</v>
      </c>
      <c r="G31" s="91">
        <v>0</v>
      </c>
      <c r="H31" s="90">
        <f t="shared" si="12"/>
        <v>67678607.450000018</v>
      </c>
      <c r="I31" s="227">
        <f t="shared" si="1"/>
        <v>2.0221325590482394E-3</v>
      </c>
      <c r="J31" s="93"/>
      <c r="K31" s="88">
        <f t="shared" si="6"/>
        <v>19</v>
      </c>
      <c r="L31" s="88" t="s">
        <v>91</v>
      </c>
      <c r="M31" s="89">
        <v>110866692.27</v>
      </c>
      <c r="N31" s="90">
        <v>3369600</v>
      </c>
      <c r="O31" s="91">
        <v>0</v>
      </c>
      <c r="P31" s="91"/>
      <c r="Q31" s="91">
        <v>0</v>
      </c>
      <c r="R31" s="90">
        <f t="shared" si="0"/>
        <v>114236292.27</v>
      </c>
      <c r="V31" s="88">
        <f t="shared" si="7"/>
        <v>19</v>
      </c>
      <c r="W31" s="88" t="s">
        <v>91</v>
      </c>
      <c r="X31" s="89">
        <v>102669320.346108</v>
      </c>
      <c r="Y31" s="90">
        <f>3116703+3636153.5</f>
        <v>6752856.5</v>
      </c>
      <c r="Z31" s="91">
        <v>0</v>
      </c>
      <c r="AA31" s="91">
        <v>0</v>
      </c>
      <c r="AB31" s="91">
        <v>0</v>
      </c>
      <c r="AC31" s="90">
        <f t="shared" si="2"/>
        <v>109422176.846108</v>
      </c>
      <c r="AG31" s="162">
        <f t="shared" si="8"/>
        <v>19</v>
      </c>
      <c r="AH31" s="162" t="s">
        <v>91</v>
      </c>
      <c r="AI31" s="163">
        <v>93726056.328769788</v>
      </c>
      <c r="AJ31" s="164">
        <v>6940049.4900000002</v>
      </c>
      <c r="AK31" s="164">
        <v>0</v>
      </c>
      <c r="AL31" s="164">
        <v>0</v>
      </c>
      <c r="AM31" s="164">
        <v>0</v>
      </c>
      <c r="AN31" s="164">
        <v>0</v>
      </c>
      <c r="AO31" s="164">
        <v>100666105.81876978</v>
      </c>
      <c r="AR31" s="162">
        <f t="shared" si="9"/>
        <v>19</v>
      </c>
      <c r="AS31" s="162" t="s">
        <v>91</v>
      </c>
      <c r="AT31" s="163">
        <v>76921544.734162897</v>
      </c>
      <c r="AU31" s="164">
        <f>3817800+3000000</f>
        <v>6817800</v>
      </c>
      <c r="AV31" s="164">
        <f>755540.02+10911115.53+5551364.48+362541.2</f>
        <v>17580561.23</v>
      </c>
      <c r="AW31" s="166">
        <v>0</v>
      </c>
      <c r="AX31" s="166">
        <v>0</v>
      </c>
      <c r="AY31" s="166">
        <v>0</v>
      </c>
      <c r="AZ31" s="195">
        <f t="shared" si="3"/>
        <v>101319905.9641629</v>
      </c>
      <c r="BC31" s="162">
        <f t="shared" si="10"/>
        <v>19</v>
      </c>
      <c r="BD31" s="162" t="s">
        <v>91</v>
      </c>
      <c r="BE31" s="163">
        <v>57591555.540000007</v>
      </c>
      <c r="BF31" s="164">
        <f>18245700+32083698.3</f>
        <v>50329398.299999997</v>
      </c>
      <c r="BG31" s="164">
        <v>0</v>
      </c>
      <c r="BH31" s="166">
        <v>0</v>
      </c>
      <c r="BI31" s="166">
        <v>0</v>
      </c>
      <c r="BJ31" s="166">
        <f t="shared" si="4"/>
        <v>107920953.84</v>
      </c>
      <c r="BM31" s="162">
        <f t="shared" si="11"/>
        <v>19</v>
      </c>
      <c r="BN31" s="162" t="s">
        <v>91</v>
      </c>
      <c r="BO31" s="163">
        <v>105737264.47</v>
      </c>
      <c r="BP31" s="164">
        <v>17656650.120000001</v>
      </c>
      <c r="BQ31" s="164">
        <v>0</v>
      </c>
      <c r="BR31" s="166">
        <v>0</v>
      </c>
      <c r="BS31" s="166">
        <v>0</v>
      </c>
      <c r="BT31" s="166">
        <v>123393914.59</v>
      </c>
      <c r="BU31" s="87"/>
      <c r="BV31" s="130"/>
    </row>
    <row r="32" spans="1:74" ht="30.75" customHeight="1" x14ac:dyDescent="0.4">
      <c r="A32" s="88">
        <f t="shared" si="5"/>
        <v>20</v>
      </c>
      <c r="B32" s="228" t="s">
        <v>92</v>
      </c>
      <c r="C32" s="229">
        <v>55354184.754945479</v>
      </c>
      <c r="D32" s="230">
        <v>0</v>
      </c>
      <c r="E32" s="230">
        <v>0</v>
      </c>
      <c r="F32" s="230">
        <v>0</v>
      </c>
      <c r="G32" s="230">
        <v>0</v>
      </c>
      <c r="H32" s="230">
        <f t="shared" si="12"/>
        <v>55354184.754945479</v>
      </c>
      <c r="I32" s="231">
        <f t="shared" si="1"/>
        <v>1.6538977897150411E-3</v>
      </c>
      <c r="J32" s="93"/>
      <c r="K32" s="84">
        <f t="shared" si="6"/>
        <v>20</v>
      </c>
      <c r="L32" s="84" t="s">
        <v>92</v>
      </c>
      <c r="M32" s="85">
        <f>[1]Katsina!$S$22</f>
        <v>60007294.840459183</v>
      </c>
      <c r="N32" s="86">
        <v>0</v>
      </c>
      <c r="O32" s="86">
        <v>0</v>
      </c>
      <c r="P32" s="86">
        <v>0</v>
      </c>
      <c r="Q32" s="86">
        <v>0</v>
      </c>
      <c r="R32" s="86">
        <f t="shared" si="0"/>
        <v>60007294.840459183</v>
      </c>
      <c r="V32" s="84">
        <f t="shared" si="7"/>
        <v>20</v>
      </c>
      <c r="W32" s="84" t="s">
        <v>92</v>
      </c>
      <c r="X32" s="85">
        <v>52188176.853547603</v>
      </c>
      <c r="Y32" s="86">
        <v>3636153.5</v>
      </c>
      <c r="Z32" s="86">
        <v>0</v>
      </c>
      <c r="AA32" s="86">
        <v>0</v>
      </c>
      <c r="AB32" s="86">
        <v>0</v>
      </c>
      <c r="AC32" s="86">
        <f t="shared" si="2"/>
        <v>55824330.353547603</v>
      </c>
      <c r="AG32" s="159">
        <f t="shared" si="8"/>
        <v>20</v>
      </c>
      <c r="AH32" s="159" t="s">
        <v>92</v>
      </c>
      <c r="AI32" s="160">
        <v>50178739.408373281</v>
      </c>
      <c r="AJ32" s="161">
        <v>3736896.66</v>
      </c>
      <c r="AK32" s="161">
        <v>0</v>
      </c>
      <c r="AL32" s="161">
        <v>0</v>
      </c>
      <c r="AM32" s="161">
        <v>0</v>
      </c>
      <c r="AN32" s="161">
        <v>0</v>
      </c>
      <c r="AO32" s="161">
        <v>53915636.068373278</v>
      </c>
      <c r="AR32" s="196">
        <f t="shared" si="9"/>
        <v>20</v>
      </c>
      <c r="AS32" s="196" t="s">
        <v>92</v>
      </c>
      <c r="AT32" s="197">
        <v>46881871.357425332</v>
      </c>
      <c r="AU32" s="198">
        <v>3817800</v>
      </c>
      <c r="AV32" s="198">
        <v>0</v>
      </c>
      <c r="AW32" s="198">
        <v>0</v>
      </c>
      <c r="AX32" s="198">
        <v>0</v>
      </c>
      <c r="AY32" s="198">
        <v>0</v>
      </c>
      <c r="AZ32" s="199">
        <f t="shared" si="3"/>
        <v>50699671.357425332</v>
      </c>
      <c r="BC32" s="196">
        <f t="shared" si="10"/>
        <v>20</v>
      </c>
      <c r="BD32" s="196" t="s">
        <v>92</v>
      </c>
      <c r="BE32" s="197">
        <v>46440385.822248027</v>
      </c>
      <c r="BF32" s="198">
        <v>3870300.08</v>
      </c>
      <c r="BG32" s="198">
        <v>0</v>
      </c>
      <c r="BH32" s="198">
        <v>0</v>
      </c>
      <c r="BI32" s="198">
        <v>0</v>
      </c>
      <c r="BJ32" s="198">
        <f t="shared" si="4"/>
        <v>50310685.902248025</v>
      </c>
      <c r="BM32" s="196">
        <f t="shared" si="11"/>
        <v>20</v>
      </c>
      <c r="BN32" s="196" t="s">
        <v>92</v>
      </c>
      <c r="BO32" s="197">
        <v>109236841.34999999</v>
      </c>
      <c r="BP32" s="198">
        <v>3745350.03</v>
      </c>
      <c r="BQ32" s="198">
        <v>0</v>
      </c>
      <c r="BR32" s="198">
        <v>0</v>
      </c>
      <c r="BS32" s="198">
        <v>0</v>
      </c>
      <c r="BT32" s="198">
        <v>112982191.38</v>
      </c>
      <c r="BU32" s="87"/>
      <c r="BV32" s="130"/>
    </row>
    <row r="33" spans="1:74" ht="30.75" customHeight="1" x14ac:dyDescent="0.4">
      <c r="A33" s="88">
        <f t="shared" si="5"/>
        <v>21</v>
      </c>
      <c r="B33" s="88" t="s">
        <v>93</v>
      </c>
      <c r="C33" s="89">
        <v>43259581.773093291</v>
      </c>
      <c r="D33" s="90">
        <v>0</v>
      </c>
      <c r="E33" s="91">
        <v>0</v>
      </c>
      <c r="F33" s="91">
        <v>0</v>
      </c>
      <c r="G33" s="91">
        <v>0</v>
      </c>
      <c r="H33" s="90">
        <f t="shared" si="12"/>
        <v>43259581.773093291</v>
      </c>
      <c r="I33" s="227">
        <f t="shared" si="1"/>
        <v>1.2925296794678905E-3</v>
      </c>
      <c r="J33" s="93"/>
      <c r="K33" s="88">
        <f t="shared" si="6"/>
        <v>21</v>
      </c>
      <c r="L33" s="88" t="s">
        <v>93</v>
      </c>
      <c r="M33" s="89">
        <f>[1]Kebbi!$S$21</f>
        <v>45502202.909142785</v>
      </c>
      <c r="N33" s="90">
        <v>0</v>
      </c>
      <c r="O33" s="91">
        <v>0</v>
      </c>
      <c r="P33" s="91">
        <v>0</v>
      </c>
      <c r="Q33" s="91">
        <v>0</v>
      </c>
      <c r="R33" s="90">
        <f t="shared" si="0"/>
        <v>45502202.909142785</v>
      </c>
      <c r="V33" s="88">
        <f t="shared" si="7"/>
        <v>21</v>
      </c>
      <c r="W33" s="88" t="s">
        <v>93</v>
      </c>
      <c r="X33" s="89">
        <v>38767174.429146498</v>
      </c>
      <c r="Y33" s="90">
        <v>3636153.5</v>
      </c>
      <c r="Z33" s="91">
        <v>0</v>
      </c>
      <c r="AA33" s="91">
        <v>0</v>
      </c>
      <c r="AB33" s="91">
        <v>0</v>
      </c>
      <c r="AC33" s="90">
        <f t="shared" si="2"/>
        <v>42403327.929146498</v>
      </c>
      <c r="AG33" s="162">
        <f t="shared" si="8"/>
        <v>21</v>
      </c>
      <c r="AH33" s="162" t="s">
        <v>93</v>
      </c>
      <c r="AI33" s="163">
        <v>37194848.320470035</v>
      </c>
      <c r="AJ33" s="164">
        <v>3736896.66</v>
      </c>
      <c r="AK33" s="164">
        <v>0</v>
      </c>
      <c r="AL33" s="164">
        <v>0</v>
      </c>
      <c r="AM33" s="164">
        <v>0</v>
      </c>
      <c r="AN33" s="164">
        <v>0</v>
      </c>
      <c r="AO33" s="164">
        <v>40931744.980470031</v>
      </c>
      <c r="AR33" s="162">
        <f t="shared" si="9"/>
        <v>21</v>
      </c>
      <c r="AS33" s="162" t="s">
        <v>93</v>
      </c>
      <c r="AT33" s="163">
        <v>37073724.338711791</v>
      </c>
      <c r="AU33" s="164">
        <v>3817800</v>
      </c>
      <c r="AV33" s="164">
        <v>0</v>
      </c>
      <c r="AW33" s="166">
        <v>0</v>
      </c>
      <c r="AX33" s="166">
        <v>0</v>
      </c>
      <c r="AY33" s="166">
        <v>0</v>
      </c>
      <c r="AZ33" s="195">
        <f t="shared" si="3"/>
        <v>40891524.338711791</v>
      </c>
      <c r="BC33" s="162">
        <f t="shared" si="10"/>
        <v>21</v>
      </c>
      <c r="BD33" s="162" t="s">
        <v>93</v>
      </c>
      <c r="BE33" s="163">
        <v>36425393.351830214</v>
      </c>
      <c r="BF33" s="164">
        <v>3870300.08</v>
      </c>
      <c r="BG33" s="164">
        <v>0</v>
      </c>
      <c r="BH33" s="166">
        <v>0</v>
      </c>
      <c r="BI33" s="166">
        <v>0</v>
      </c>
      <c r="BJ33" s="166">
        <f t="shared" si="4"/>
        <v>40295693.431830212</v>
      </c>
      <c r="BM33" s="162">
        <f t="shared" si="11"/>
        <v>21</v>
      </c>
      <c r="BN33" s="162" t="s">
        <v>93</v>
      </c>
      <c r="BO33" s="163">
        <v>53530369.82</v>
      </c>
      <c r="BP33" s="164">
        <v>3745350.03</v>
      </c>
      <c r="BQ33" s="164">
        <v>0</v>
      </c>
      <c r="BR33" s="166">
        <v>0</v>
      </c>
      <c r="BS33" s="166">
        <v>0</v>
      </c>
      <c r="BT33" s="166">
        <v>57275719.850000001</v>
      </c>
      <c r="BU33" s="87"/>
      <c r="BV33" s="130"/>
    </row>
    <row r="34" spans="1:74" ht="30.75" customHeight="1" x14ac:dyDescent="0.4">
      <c r="A34" s="88">
        <f t="shared" si="5"/>
        <v>22</v>
      </c>
      <c r="B34" s="228" t="s">
        <v>94</v>
      </c>
      <c r="C34" s="229">
        <v>29536850.651632775</v>
      </c>
      <c r="D34" s="230">
        <v>0</v>
      </c>
      <c r="E34" s="230">
        <v>0</v>
      </c>
      <c r="F34" s="230">
        <v>0</v>
      </c>
      <c r="G34" s="230">
        <v>0</v>
      </c>
      <c r="H34" s="230">
        <f t="shared" si="12"/>
        <v>29536850.651632775</v>
      </c>
      <c r="I34" s="231">
        <f t="shared" si="1"/>
        <v>8.8251560788300213E-4</v>
      </c>
      <c r="J34" s="93"/>
      <c r="K34" s="84">
        <f t="shared" si="6"/>
        <v>22</v>
      </c>
      <c r="L34" s="84" t="s">
        <v>94</v>
      </c>
      <c r="M34" s="85">
        <f>[1]Kogi!$S$19</f>
        <v>55987205.253972054</v>
      </c>
      <c r="N34" s="86">
        <v>0</v>
      </c>
      <c r="O34" s="86">
        <v>0</v>
      </c>
      <c r="P34" s="86">
        <v>0</v>
      </c>
      <c r="Q34" s="86">
        <v>0</v>
      </c>
      <c r="R34" s="86">
        <f t="shared" si="0"/>
        <v>55987205.253972054</v>
      </c>
      <c r="V34" s="84">
        <f t="shared" si="7"/>
        <v>22</v>
      </c>
      <c r="W34" s="84" t="s">
        <v>94</v>
      </c>
      <c r="X34" s="85">
        <v>51193240.485372297</v>
      </c>
      <c r="Y34" s="86">
        <v>3636153.5</v>
      </c>
      <c r="Z34" s="86">
        <v>0</v>
      </c>
      <c r="AA34" s="86">
        <v>0</v>
      </c>
      <c r="AB34" s="86">
        <v>0</v>
      </c>
      <c r="AC34" s="86">
        <f t="shared" si="2"/>
        <v>54829393.985372297</v>
      </c>
      <c r="AG34" s="159">
        <f t="shared" si="8"/>
        <v>22</v>
      </c>
      <c r="AH34" s="159" t="s">
        <v>94</v>
      </c>
      <c r="AI34" s="160">
        <v>49060158.70164077</v>
      </c>
      <c r="AJ34" s="161">
        <v>3736896.66</v>
      </c>
      <c r="AK34" s="161">
        <v>0</v>
      </c>
      <c r="AL34" s="161">
        <v>0</v>
      </c>
      <c r="AM34" s="161">
        <v>0</v>
      </c>
      <c r="AN34" s="161">
        <v>0</v>
      </c>
      <c r="AO34" s="161">
        <v>52797055.361640766</v>
      </c>
      <c r="AR34" s="196">
        <f t="shared" si="9"/>
        <v>22</v>
      </c>
      <c r="AS34" s="196" t="s">
        <v>94</v>
      </c>
      <c r="AT34" s="197">
        <v>50522011.552164674</v>
      </c>
      <c r="AU34" s="198">
        <v>3817800</v>
      </c>
      <c r="AV34" s="198">
        <v>0</v>
      </c>
      <c r="AW34" s="198">
        <v>0</v>
      </c>
      <c r="AX34" s="198">
        <v>0</v>
      </c>
      <c r="AY34" s="198">
        <v>0</v>
      </c>
      <c r="AZ34" s="199">
        <f t="shared" si="3"/>
        <v>54339811.552164674</v>
      </c>
      <c r="BC34" s="196">
        <f t="shared" si="10"/>
        <v>22</v>
      </c>
      <c r="BD34" s="196" t="s">
        <v>94</v>
      </c>
      <c r="BE34" s="197">
        <v>47304654.535368517</v>
      </c>
      <c r="BF34" s="198">
        <v>3870300.08</v>
      </c>
      <c r="BG34" s="198">
        <v>0</v>
      </c>
      <c r="BH34" s="198">
        <v>0</v>
      </c>
      <c r="BI34" s="198">
        <v>0</v>
      </c>
      <c r="BJ34" s="198">
        <f t="shared" si="4"/>
        <v>51174954.615368515</v>
      </c>
      <c r="BM34" s="196">
        <f t="shared" si="11"/>
        <v>22</v>
      </c>
      <c r="BN34" s="196" t="s">
        <v>94</v>
      </c>
      <c r="BO34" s="197">
        <v>55791484.560000002</v>
      </c>
      <c r="BP34" s="198">
        <v>3745350.03</v>
      </c>
      <c r="BQ34" s="198">
        <v>0</v>
      </c>
      <c r="BR34" s="198">
        <v>0</v>
      </c>
      <c r="BS34" s="198">
        <v>0</v>
      </c>
      <c r="BT34" s="198">
        <v>59536834.590000004</v>
      </c>
      <c r="BU34" s="87"/>
      <c r="BV34" s="130"/>
    </row>
    <row r="35" spans="1:74" ht="30.75" customHeight="1" x14ac:dyDescent="0.4">
      <c r="A35" s="88">
        <f t="shared" si="5"/>
        <v>23</v>
      </c>
      <c r="B35" s="88" t="s">
        <v>95</v>
      </c>
      <c r="C35" s="89">
        <v>46548574.508502163</v>
      </c>
      <c r="D35" s="90">
        <v>0</v>
      </c>
      <c r="E35" s="91"/>
      <c r="F35" s="91">
        <v>0</v>
      </c>
      <c r="G35" s="91">
        <v>0</v>
      </c>
      <c r="H35" s="90">
        <f t="shared" si="12"/>
        <v>46548574.508502163</v>
      </c>
      <c r="I35" s="227">
        <f t="shared" si="1"/>
        <v>1.3907997170371019E-3</v>
      </c>
      <c r="J35" s="93"/>
      <c r="K35" s="88">
        <f t="shared" si="6"/>
        <v>23</v>
      </c>
      <c r="L35" s="88" t="s">
        <v>95</v>
      </c>
      <c r="M35" s="89">
        <f>[1]Kwara!$S$22</f>
        <v>48868548.631137773</v>
      </c>
      <c r="N35" s="90">
        <v>0</v>
      </c>
      <c r="O35" s="91"/>
      <c r="P35" s="91">
        <v>0</v>
      </c>
      <c r="Q35" s="91">
        <v>0</v>
      </c>
      <c r="R35" s="90">
        <f>M35+N35+O35+P35</f>
        <v>48868548.631137773</v>
      </c>
      <c r="V35" s="88">
        <f t="shared" si="7"/>
        <v>23</v>
      </c>
      <c r="W35" s="88" t="s">
        <v>95</v>
      </c>
      <c r="X35" s="89">
        <v>42300673.470052503</v>
      </c>
      <c r="Y35" s="90">
        <v>3636153.5</v>
      </c>
      <c r="Z35" s="91">
        <v>0</v>
      </c>
      <c r="AA35" s="91">
        <v>0</v>
      </c>
      <c r="AB35" s="91">
        <v>0</v>
      </c>
      <c r="AC35" s="90">
        <f>X35+Y35+Z35+AA35</f>
        <v>45936826.970052503</v>
      </c>
      <c r="AG35" s="162">
        <f t="shared" si="8"/>
        <v>23</v>
      </c>
      <c r="AH35" s="162" t="s">
        <v>95</v>
      </c>
      <c r="AI35" s="163">
        <v>41129682.912229359</v>
      </c>
      <c r="AJ35" s="164">
        <v>3736896.66</v>
      </c>
      <c r="AK35" s="166">
        <v>0</v>
      </c>
      <c r="AL35" s="166">
        <v>0</v>
      </c>
      <c r="AM35" s="166">
        <v>0</v>
      </c>
      <c r="AN35" s="164">
        <v>0</v>
      </c>
      <c r="AO35" s="164">
        <v>44866579.572229356</v>
      </c>
      <c r="AR35" s="162">
        <f t="shared" si="9"/>
        <v>23</v>
      </c>
      <c r="AS35" s="162" t="s">
        <v>95</v>
      </c>
      <c r="AT35" s="163">
        <v>39241005.94643677</v>
      </c>
      <c r="AU35" s="164">
        <v>3817800</v>
      </c>
      <c r="AV35" s="164">
        <v>0</v>
      </c>
      <c r="AW35" s="166">
        <v>0</v>
      </c>
      <c r="AX35" s="166">
        <v>0</v>
      </c>
      <c r="AY35" s="166">
        <v>0</v>
      </c>
      <c r="AZ35" s="195">
        <f t="shared" si="3"/>
        <v>43058805.94643677</v>
      </c>
      <c r="BC35" s="162">
        <f t="shared" si="10"/>
        <v>23</v>
      </c>
      <c r="BD35" s="162" t="s">
        <v>95</v>
      </c>
      <c r="BE35" s="163">
        <v>40692101.600915469</v>
      </c>
      <c r="BF35" s="164">
        <v>3870300.08</v>
      </c>
      <c r="BG35" s="164">
        <v>0</v>
      </c>
      <c r="BH35" s="166">
        <v>0</v>
      </c>
      <c r="BI35" s="166">
        <v>0</v>
      </c>
      <c r="BJ35" s="166">
        <f t="shared" si="4"/>
        <v>44562401.680915467</v>
      </c>
      <c r="BM35" s="162">
        <f t="shared" si="11"/>
        <v>23</v>
      </c>
      <c r="BN35" s="162" t="s">
        <v>95</v>
      </c>
      <c r="BO35" s="163">
        <v>44758340.020000003</v>
      </c>
      <c r="BP35" s="164">
        <v>3745350.03</v>
      </c>
      <c r="BQ35" s="164">
        <v>0</v>
      </c>
      <c r="BR35" s="166">
        <v>0</v>
      </c>
      <c r="BS35" s="166">
        <v>0</v>
      </c>
      <c r="BT35" s="166">
        <v>48503690.049999997</v>
      </c>
      <c r="BU35" s="87"/>
      <c r="BV35" s="130"/>
    </row>
    <row r="36" spans="1:74" ht="30.75" customHeight="1" x14ac:dyDescent="0.4">
      <c r="A36" s="88">
        <f t="shared" si="5"/>
        <v>24</v>
      </c>
      <c r="B36" s="228" t="s">
        <v>96</v>
      </c>
      <c r="C36" s="229">
        <v>1174210214.2697439</v>
      </c>
      <c r="D36" s="230">
        <f>20003590+15000000+24000000+17000000+14000000+7300000+2696410+6500000+10000000+10000000+7330000+73444802.03</f>
        <v>207274802.03</v>
      </c>
      <c r="E36" s="230">
        <v>0</v>
      </c>
      <c r="F36" s="230">
        <v>0</v>
      </c>
      <c r="G36" s="230">
        <v>0</v>
      </c>
      <c r="H36" s="230">
        <f t="shared" si="12"/>
        <v>1381485016.2997439</v>
      </c>
      <c r="I36" s="231">
        <f t="shared" si="1"/>
        <v>4.1276644667383726E-2</v>
      </c>
      <c r="J36" s="93"/>
      <c r="K36" s="84">
        <f t="shared" si="6"/>
        <v>24</v>
      </c>
      <c r="L36" s="84" t="s">
        <v>96</v>
      </c>
      <c r="M36" s="86">
        <v>1201231462.26</v>
      </c>
      <c r="N36" s="86">
        <v>132291538.45999999</v>
      </c>
      <c r="O36" s="86">
        <v>0</v>
      </c>
      <c r="P36" s="86"/>
      <c r="Q36" s="86">
        <v>0</v>
      </c>
      <c r="R36" s="86">
        <f>M36+N36+O36+P36</f>
        <v>1333523000.72</v>
      </c>
      <c r="V36" s="84">
        <f t="shared" si="7"/>
        <v>24</v>
      </c>
      <c r="W36" s="84" t="s">
        <v>96</v>
      </c>
      <c r="X36" s="86">
        <v>1142633055.34377</v>
      </c>
      <c r="Y36" s="86">
        <v>132291538.45999999</v>
      </c>
      <c r="Z36" s="86">
        <v>0</v>
      </c>
      <c r="AA36" s="86">
        <v>0</v>
      </c>
      <c r="AB36" s="86">
        <v>0</v>
      </c>
      <c r="AC36" s="86">
        <f>X36+Y36+Z36+AA36</f>
        <v>1274924593.8037701</v>
      </c>
      <c r="AG36" s="159">
        <f t="shared" si="8"/>
        <v>24</v>
      </c>
      <c r="AH36" s="159" t="s">
        <v>96</v>
      </c>
      <c r="AI36" s="161">
        <v>1148608219.3891399</v>
      </c>
      <c r="AJ36" s="161">
        <v>101453292.44400001</v>
      </c>
      <c r="AK36" s="161">
        <v>0</v>
      </c>
      <c r="AL36" s="161">
        <v>0</v>
      </c>
      <c r="AM36" s="161">
        <v>0</v>
      </c>
      <c r="AN36" s="161">
        <v>0</v>
      </c>
      <c r="AO36" s="161">
        <v>1250061511.8331399</v>
      </c>
      <c r="AR36" s="196">
        <f t="shared" si="9"/>
        <v>24</v>
      </c>
      <c r="AS36" s="196" t="s">
        <v>96</v>
      </c>
      <c r="AT36" s="197">
        <v>1132538249.2058039</v>
      </c>
      <c r="AU36" s="198">
        <f>35000000+9529701+5233740.64+7307692.31+7307692.31+4750000+1659329.23+4492307.69+8615384.62+10461538.46+14769230.77+9230769.23+12309901.54</f>
        <v>130667287.80000001</v>
      </c>
      <c r="AV36" s="198">
        <v>0</v>
      </c>
      <c r="AW36" s="198">
        <v>0</v>
      </c>
      <c r="AX36" s="198">
        <v>0</v>
      </c>
      <c r="AY36" s="198">
        <v>0</v>
      </c>
      <c r="AZ36" s="199">
        <f t="shared" si="3"/>
        <v>1263205537.0058038</v>
      </c>
      <c r="BC36" s="196">
        <f t="shared" si="10"/>
        <v>24</v>
      </c>
      <c r="BD36" s="196" t="s">
        <v>96</v>
      </c>
      <c r="BE36" s="197">
        <v>1113444870.8295989</v>
      </c>
      <c r="BF36" s="198">
        <v>130354020.27</v>
      </c>
      <c r="BG36" s="198">
        <v>0</v>
      </c>
      <c r="BH36" s="198">
        <v>0</v>
      </c>
      <c r="BI36" s="198">
        <v>0</v>
      </c>
      <c r="BJ36" s="198">
        <f t="shared" si="4"/>
        <v>1243798891.0995989</v>
      </c>
      <c r="BM36" s="196">
        <f t="shared" si="11"/>
        <v>24</v>
      </c>
      <c r="BN36" s="196" t="s">
        <v>96</v>
      </c>
      <c r="BO36" s="197">
        <v>1086537560.53</v>
      </c>
      <c r="BP36" s="198">
        <v>114463156.45999999</v>
      </c>
      <c r="BQ36" s="198">
        <v>0</v>
      </c>
      <c r="BR36" s="198">
        <v>0</v>
      </c>
      <c r="BS36" s="198">
        <v>0</v>
      </c>
      <c r="BT36" s="198">
        <v>1201000716.99</v>
      </c>
      <c r="BU36" s="87"/>
      <c r="BV36" s="130"/>
    </row>
    <row r="37" spans="1:74" ht="30.75" customHeight="1" x14ac:dyDescent="0.4">
      <c r="A37" s="88">
        <f t="shared" si="5"/>
        <v>25</v>
      </c>
      <c r="B37" s="88" t="s">
        <v>97</v>
      </c>
      <c r="C37" s="89">
        <v>58478152.180529103</v>
      </c>
      <c r="D37" s="90">
        <v>0</v>
      </c>
      <c r="E37" s="91">
        <v>0</v>
      </c>
      <c r="F37" s="91">
        <v>0</v>
      </c>
      <c r="G37" s="91">
        <v>0</v>
      </c>
      <c r="H37" s="90">
        <f t="shared" si="12"/>
        <v>58478152.180529103</v>
      </c>
      <c r="I37" s="227">
        <f t="shared" si="1"/>
        <v>1.7472371251815062E-3</v>
      </c>
      <c r="J37" s="93"/>
      <c r="K37" s="88">
        <f t="shared" si="6"/>
        <v>25</v>
      </c>
      <c r="L37" s="88" t="s">
        <v>97</v>
      </c>
      <c r="M37" s="89">
        <f>[1]Nassarawa!$S$16</f>
        <v>56876073.682061404</v>
      </c>
      <c r="N37" s="90">
        <v>0</v>
      </c>
      <c r="O37" s="91">
        <v>0</v>
      </c>
      <c r="P37" s="91">
        <v>0</v>
      </c>
      <c r="Q37" s="91">
        <v>0</v>
      </c>
      <c r="R37" s="90">
        <f t="shared" si="0"/>
        <v>56876073.682061404</v>
      </c>
      <c r="V37" s="88">
        <f t="shared" si="7"/>
        <v>25</v>
      </c>
      <c r="W37" s="88" t="s">
        <v>97</v>
      </c>
      <c r="X37" s="89">
        <v>53718866.75510633</v>
      </c>
      <c r="Y37" s="90">
        <v>0</v>
      </c>
      <c r="Z37" s="91">
        <v>0</v>
      </c>
      <c r="AA37" s="91">
        <v>0</v>
      </c>
      <c r="AB37" s="91">
        <v>0</v>
      </c>
      <c r="AC37" s="90">
        <f t="shared" si="2"/>
        <v>53718866.75510633</v>
      </c>
      <c r="AG37" s="162">
        <f t="shared" si="8"/>
        <v>25</v>
      </c>
      <c r="AH37" s="162" t="s">
        <v>97</v>
      </c>
      <c r="AI37" s="163">
        <v>52998091.939518347</v>
      </c>
      <c r="AJ37" s="164">
        <v>0</v>
      </c>
      <c r="AK37" s="166">
        <v>0</v>
      </c>
      <c r="AL37" s="166">
        <v>0</v>
      </c>
      <c r="AM37" s="166">
        <v>0</v>
      </c>
      <c r="AN37" s="164">
        <v>0</v>
      </c>
      <c r="AO37" s="164">
        <v>52998091.939518347</v>
      </c>
      <c r="AR37" s="162">
        <f t="shared" si="9"/>
        <v>25</v>
      </c>
      <c r="AS37" s="162" t="s">
        <v>97</v>
      </c>
      <c r="AT37" s="163">
        <v>52330117.83521305</v>
      </c>
      <c r="AU37" s="164">
        <v>0</v>
      </c>
      <c r="AV37" s="164">
        <v>0</v>
      </c>
      <c r="AW37" s="166">
        <v>0</v>
      </c>
      <c r="AX37" s="166">
        <v>0</v>
      </c>
      <c r="AY37" s="166">
        <v>0</v>
      </c>
      <c r="AZ37" s="195">
        <f t="shared" si="3"/>
        <v>52330117.83521305</v>
      </c>
      <c r="BC37" s="162">
        <f t="shared" si="10"/>
        <v>25</v>
      </c>
      <c r="BD37" s="162" t="s">
        <v>97</v>
      </c>
      <c r="BE37" s="163">
        <v>51888170.456244066</v>
      </c>
      <c r="BF37" s="164">
        <v>0</v>
      </c>
      <c r="BG37" s="164">
        <v>0</v>
      </c>
      <c r="BH37" s="166">
        <v>0</v>
      </c>
      <c r="BI37" s="166">
        <v>0</v>
      </c>
      <c r="BJ37" s="166">
        <f t="shared" si="4"/>
        <v>51888170.456244066</v>
      </c>
      <c r="BM37" s="162">
        <f t="shared" si="11"/>
        <v>25</v>
      </c>
      <c r="BN37" s="162" t="s">
        <v>97</v>
      </c>
      <c r="BO37" s="163">
        <v>52357123.039999999</v>
      </c>
      <c r="BP37" s="164"/>
      <c r="BQ37" s="164">
        <v>0</v>
      </c>
      <c r="BR37" s="166">
        <v>0</v>
      </c>
      <c r="BS37" s="166">
        <v>0</v>
      </c>
      <c r="BT37" s="166">
        <v>52357123.039999999</v>
      </c>
      <c r="BU37" s="87"/>
      <c r="BV37" s="130"/>
    </row>
    <row r="38" spans="1:74" ht="30.75" customHeight="1" x14ac:dyDescent="0.4">
      <c r="A38" s="88">
        <f t="shared" si="5"/>
        <v>26</v>
      </c>
      <c r="B38" s="228" t="s">
        <v>98</v>
      </c>
      <c r="C38" s="229">
        <v>57879252.710000001</v>
      </c>
      <c r="D38" s="230">
        <v>12500000</v>
      </c>
      <c r="E38" s="230"/>
      <c r="F38" s="230">
        <v>0</v>
      </c>
      <c r="G38" s="230">
        <v>0</v>
      </c>
      <c r="H38" s="230">
        <f>C38+D38+E38+F38+G38</f>
        <v>70379252.710000008</v>
      </c>
      <c r="I38" s="231">
        <f t="shared" si="1"/>
        <v>2.1028236801638716E-3</v>
      </c>
      <c r="J38" s="94"/>
      <c r="K38" s="84">
        <f t="shared" si="6"/>
        <v>26</v>
      </c>
      <c r="L38" s="84" t="s">
        <v>98</v>
      </c>
      <c r="M38" s="85">
        <v>60111596.25</v>
      </c>
      <c r="N38" s="86">
        <v>12500000</v>
      </c>
      <c r="O38" s="86">
        <v>0</v>
      </c>
      <c r="P38" s="86"/>
      <c r="Q38" s="86">
        <v>0</v>
      </c>
      <c r="R38" s="86">
        <f t="shared" si="0"/>
        <v>72611596.25</v>
      </c>
      <c r="V38" s="84">
        <f t="shared" si="7"/>
        <v>26</v>
      </c>
      <c r="W38" s="84" t="s">
        <v>98</v>
      </c>
      <c r="X38" s="85">
        <v>57470197.316452101</v>
      </c>
      <c r="Y38" s="86">
        <v>11795988.98</v>
      </c>
      <c r="Z38" s="86">
        <v>0</v>
      </c>
      <c r="AA38" s="86">
        <v>0</v>
      </c>
      <c r="AB38" s="86">
        <v>0</v>
      </c>
      <c r="AC38" s="86">
        <f t="shared" si="2"/>
        <v>69266186.296452105</v>
      </c>
      <c r="AG38" s="159">
        <f t="shared" si="8"/>
        <v>26</v>
      </c>
      <c r="AH38" s="159" t="s">
        <v>98</v>
      </c>
      <c r="AI38" s="160">
        <v>59615062.669715635</v>
      </c>
      <c r="AJ38" s="161">
        <v>9615384.6199999992</v>
      </c>
      <c r="AK38" s="161">
        <v>0</v>
      </c>
      <c r="AL38" s="161">
        <v>0</v>
      </c>
      <c r="AM38" s="161">
        <v>0</v>
      </c>
      <c r="AN38" s="161">
        <v>0</v>
      </c>
      <c r="AO38" s="161">
        <v>69230447.289715633</v>
      </c>
      <c r="AR38" s="196">
        <f t="shared" si="9"/>
        <v>26</v>
      </c>
      <c r="AS38" s="196" t="s">
        <v>98</v>
      </c>
      <c r="AT38" s="197">
        <v>57656490.367532447</v>
      </c>
      <c r="AU38" s="198">
        <f>4750000+4384615.38</f>
        <v>9134615.379999999</v>
      </c>
      <c r="AV38" s="198">
        <v>0</v>
      </c>
      <c r="AW38" s="198">
        <v>0</v>
      </c>
      <c r="AX38" s="198">
        <v>0</v>
      </c>
      <c r="AY38" s="198">
        <v>0</v>
      </c>
      <c r="AZ38" s="199">
        <f t="shared" si="3"/>
        <v>66791105.747532442</v>
      </c>
      <c r="BC38" s="196">
        <f t="shared" si="10"/>
        <v>26</v>
      </c>
      <c r="BD38" s="196" t="s">
        <v>98</v>
      </c>
      <c r="BE38" s="197">
        <v>63556534.553222254</v>
      </c>
      <c r="BF38" s="198">
        <v>4500000</v>
      </c>
      <c r="BG38" s="198">
        <v>0</v>
      </c>
      <c r="BH38" s="198">
        <v>0</v>
      </c>
      <c r="BI38" s="198">
        <v>0</v>
      </c>
      <c r="BJ38" s="198">
        <f t="shared" si="4"/>
        <v>68056534.553222254</v>
      </c>
      <c r="BM38" s="196">
        <f t="shared" si="11"/>
        <v>26</v>
      </c>
      <c r="BN38" s="196" t="s">
        <v>98</v>
      </c>
      <c r="BO38" s="197">
        <v>70854368.969999999</v>
      </c>
      <c r="BP38" s="198">
        <v>4809469.28</v>
      </c>
      <c r="BQ38" s="198">
        <v>0</v>
      </c>
      <c r="BR38" s="198">
        <v>0</v>
      </c>
      <c r="BS38" s="198">
        <v>0</v>
      </c>
      <c r="BT38" s="198">
        <v>75663838.25</v>
      </c>
      <c r="BU38" s="87"/>
      <c r="BV38" s="130"/>
    </row>
    <row r="39" spans="1:74" ht="30.75" customHeight="1" x14ac:dyDescent="0.4">
      <c r="A39" s="88">
        <f t="shared" si="5"/>
        <v>27</v>
      </c>
      <c r="B39" s="88" t="s">
        <v>99</v>
      </c>
      <c r="C39" s="89">
        <v>83189765.920642838</v>
      </c>
      <c r="D39" s="90">
        <v>20462063.579999998</v>
      </c>
      <c r="E39" s="91">
        <v>0</v>
      </c>
      <c r="F39" s="91">
        <v>0</v>
      </c>
      <c r="G39" s="91">
        <v>0</v>
      </c>
      <c r="H39" s="90">
        <f t="shared" si="12"/>
        <v>103651829.50064284</v>
      </c>
      <c r="I39" s="227">
        <f t="shared" si="1"/>
        <v>3.0969570317033266E-3</v>
      </c>
      <c r="J39" s="94"/>
      <c r="K39" s="88">
        <f t="shared" si="6"/>
        <v>27</v>
      </c>
      <c r="L39" s="88" t="s">
        <v>99</v>
      </c>
      <c r="M39" s="90">
        <v>115292486.65000001</v>
      </c>
      <c r="N39" s="90">
        <v>5000000</v>
      </c>
      <c r="O39" s="91">
        <v>0</v>
      </c>
      <c r="P39" s="91"/>
      <c r="Q39" s="91">
        <v>0</v>
      </c>
      <c r="R39" s="90">
        <f t="shared" si="0"/>
        <v>120292486.65000001</v>
      </c>
      <c r="V39" s="88">
        <f t="shared" si="7"/>
        <v>27</v>
      </c>
      <c r="W39" s="88" t="s">
        <v>99</v>
      </c>
      <c r="X39" s="90">
        <v>91112140.269999996</v>
      </c>
      <c r="Y39" s="90">
        <v>31619257.690000001</v>
      </c>
      <c r="Z39" s="90">
        <v>0</v>
      </c>
      <c r="AA39" s="90">
        <v>0</v>
      </c>
      <c r="AB39" s="90">
        <v>0</v>
      </c>
      <c r="AC39" s="90">
        <f t="shared" si="2"/>
        <v>122731397.95999999</v>
      </c>
      <c r="AG39" s="162">
        <f t="shared" si="8"/>
        <v>27</v>
      </c>
      <c r="AH39" s="162" t="s">
        <v>99</v>
      </c>
      <c r="AI39" s="164">
        <v>103602415.91560489</v>
      </c>
      <c r="AJ39" s="164">
        <v>32657327.100000001</v>
      </c>
      <c r="AK39" s="166">
        <v>0</v>
      </c>
      <c r="AL39" s="164">
        <v>0</v>
      </c>
      <c r="AM39" s="164">
        <v>0</v>
      </c>
      <c r="AN39" s="164">
        <v>0</v>
      </c>
      <c r="AO39" s="164">
        <v>136259743.01560488</v>
      </c>
      <c r="AR39" s="162">
        <f t="shared" si="9"/>
        <v>27</v>
      </c>
      <c r="AS39" s="162" t="s">
        <v>99</v>
      </c>
      <c r="AT39" s="163">
        <v>79333097.940922067</v>
      </c>
      <c r="AU39" s="164">
        <f>3500000+4423076.92+2653846.15+9583333.33+9583333.33+2544094.88</f>
        <v>32287684.609999996</v>
      </c>
      <c r="AV39" s="164">
        <v>0</v>
      </c>
      <c r="AW39" s="166">
        <v>0</v>
      </c>
      <c r="AX39" s="166">
        <v>0</v>
      </c>
      <c r="AY39" s="166">
        <v>0</v>
      </c>
      <c r="AZ39" s="195">
        <f t="shared" si="3"/>
        <v>111620782.55092207</v>
      </c>
      <c r="BC39" s="162">
        <f t="shared" si="10"/>
        <v>27</v>
      </c>
      <c r="BD39" s="162" t="s">
        <v>99</v>
      </c>
      <c r="BE39" s="163">
        <v>134991731.42532939</v>
      </c>
      <c r="BF39" s="164">
        <v>33841275.229999997</v>
      </c>
      <c r="BG39" s="164">
        <v>0</v>
      </c>
      <c r="BH39" s="166">
        <v>0</v>
      </c>
      <c r="BI39" s="166">
        <v>0</v>
      </c>
      <c r="BJ39" s="166">
        <f t="shared" si="4"/>
        <v>168833006.65532938</v>
      </c>
      <c r="BM39" s="162">
        <f t="shared" si="11"/>
        <v>27</v>
      </c>
      <c r="BN39" s="162" t="s">
        <v>99</v>
      </c>
      <c r="BO39" s="163">
        <v>155973752.91</v>
      </c>
      <c r="BP39" s="164">
        <v>10661757.74</v>
      </c>
      <c r="BQ39" s="164">
        <v>0</v>
      </c>
      <c r="BR39" s="166">
        <v>0</v>
      </c>
      <c r="BS39" s="166">
        <v>0</v>
      </c>
      <c r="BT39" s="166">
        <v>166635510.65000001</v>
      </c>
      <c r="BU39" s="87"/>
      <c r="BV39" s="130"/>
    </row>
    <row r="40" spans="1:74" ht="30.75" customHeight="1" x14ac:dyDescent="0.4">
      <c r="A40" s="88">
        <f t="shared" si="5"/>
        <v>28</v>
      </c>
      <c r="B40" s="228" t="s">
        <v>100</v>
      </c>
      <c r="C40" s="229">
        <v>80950561.058354035</v>
      </c>
      <c r="D40" s="230">
        <v>5000000</v>
      </c>
      <c r="E40" s="230">
        <v>0</v>
      </c>
      <c r="F40" s="230">
        <v>0</v>
      </c>
      <c r="G40" s="230">
        <v>0</v>
      </c>
      <c r="H40" s="230">
        <f t="shared" si="12"/>
        <v>85950561.058354035</v>
      </c>
      <c r="I40" s="231">
        <f t="shared" si="1"/>
        <v>2.5680703923018047E-3</v>
      </c>
      <c r="J40" s="94"/>
      <c r="K40" s="84">
        <f t="shared" si="6"/>
        <v>28</v>
      </c>
      <c r="L40" s="84" t="s">
        <v>100</v>
      </c>
      <c r="M40" s="85">
        <v>82671377.950000003</v>
      </c>
      <c r="N40" s="86">
        <v>5000000</v>
      </c>
      <c r="O40" s="86">
        <v>0</v>
      </c>
      <c r="P40" s="84"/>
      <c r="Q40" s="86">
        <v>0</v>
      </c>
      <c r="R40" s="86">
        <f t="shared" si="0"/>
        <v>87671377.950000003</v>
      </c>
      <c r="V40" s="84">
        <f t="shared" si="7"/>
        <v>28</v>
      </c>
      <c r="W40" s="84" t="s">
        <v>100</v>
      </c>
      <c r="X40" s="85">
        <v>84472844.2469396</v>
      </c>
      <c r="Y40" s="86">
        <f>5000000+3636153.5</f>
        <v>8636153.5</v>
      </c>
      <c r="Z40" s="86">
        <v>0</v>
      </c>
      <c r="AA40" s="86">
        <v>0</v>
      </c>
      <c r="AB40" s="86">
        <v>0</v>
      </c>
      <c r="AC40" s="86">
        <f t="shared" si="2"/>
        <v>93108997.7469396</v>
      </c>
      <c r="AG40" s="159">
        <f t="shared" si="8"/>
        <v>28</v>
      </c>
      <c r="AH40" s="159" t="s">
        <v>100</v>
      </c>
      <c r="AI40" s="160">
        <v>86945604.574708953</v>
      </c>
      <c r="AJ40" s="161">
        <v>3736896.66</v>
      </c>
      <c r="AK40" s="161">
        <v>0</v>
      </c>
      <c r="AL40" s="161">
        <v>0</v>
      </c>
      <c r="AM40" s="161">
        <v>0</v>
      </c>
      <c r="AN40" s="161">
        <v>0</v>
      </c>
      <c r="AO40" s="161">
        <v>90682501.23470895</v>
      </c>
      <c r="AR40" s="196">
        <f t="shared" si="9"/>
        <v>28</v>
      </c>
      <c r="AS40" s="196" t="s">
        <v>100</v>
      </c>
      <c r="AT40" s="197">
        <v>72342932.815126747</v>
      </c>
      <c r="AU40" s="198">
        <f>3500000+5000000</f>
        <v>8500000</v>
      </c>
      <c r="AV40" s="198">
        <v>0</v>
      </c>
      <c r="AW40" s="198">
        <v>0</v>
      </c>
      <c r="AX40" s="198">
        <v>0</v>
      </c>
      <c r="AY40" s="198">
        <v>0</v>
      </c>
      <c r="AZ40" s="199">
        <f t="shared" si="3"/>
        <v>80842932.815126747</v>
      </c>
      <c r="BC40" s="196">
        <f t="shared" si="10"/>
        <v>28</v>
      </c>
      <c r="BD40" s="196" t="s">
        <v>100</v>
      </c>
      <c r="BE40" s="197">
        <v>71336177.157241225</v>
      </c>
      <c r="BF40" s="198">
        <v>8870300</v>
      </c>
      <c r="BG40" s="198">
        <v>0</v>
      </c>
      <c r="BH40" s="198">
        <v>0</v>
      </c>
      <c r="BI40" s="198">
        <v>0</v>
      </c>
      <c r="BJ40" s="198">
        <f t="shared" si="4"/>
        <v>80206477.157241225</v>
      </c>
      <c r="BM40" s="196">
        <f t="shared" si="11"/>
        <v>28</v>
      </c>
      <c r="BN40" s="196" t="s">
        <v>100</v>
      </c>
      <c r="BO40" s="197">
        <v>67712533.950000003</v>
      </c>
      <c r="BP40" s="198">
        <v>8745350.0299999993</v>
      </c>
      <c r="BQ40" s="198">
        <v>0</v>
      </c>
      <c r="BR40" s="198">
        <v>0</v>
      </c>
      <c r="BS40" s="198">
        <v>0</v>
      </c>
      <c r="BT40" s="198">
        <v>76457883.980000004</v>
      </c>
      <c r="BU40" s="87"/>
      <c r="BV40" s="130"/>
    </row>
    <row r="41" spans="1:74" ht="30.75" customHeight="1" x14ac:dyDescent="0.4">
      <c r="A41" s="88">
        <f t="shared" si="5"/>
        <v>29</v>
      </c>
      <c r="B41" s="88" t="s">
        <v>101</v>
      </c>
      <c r="C41" s="89">
        <v>83257465.985084742</v>
      </c>
      <c r="D41" s="232">
        <f>6950000+5295988.98+0.02</f>
        <v>12245989</v>
      </c>
      <c r="E41" s="91">
        <v>0</v>
      </c>
      <c r="F41" s="91">
        <v>0</v>
      </c>
      <c r="G41" s="91">
        <v>0</v>
      </c>
      <c r="H41" s="90">
        <f t="shared" si="12"/>
        <v>95503454.985084742</v>
      </c>
      <c r="I41" s="227">
        <f t="shared" si="1"/>
        <v>2.8534961504580675E-3</v>
      </c>
      <c r="J41" s="94"/>
      <c r="K41" s="88">
        <f t="shared" si="6"/>
        <v>29</v>
      </c>
      <c r="L41" s="88" t="s">
        <v>101</v>
      </c>
      <c r="M41" s="91">
        <v>87733113.574079126</v>
      </c>
      <c r="N41" s="90">
        <f>6950000+5295988.98+0.02</f>
        <v>12245989</v>
      </c>
      <c r="O41" s="91">
        <v>0</v>
      </c>
      <c r="P41" s="91"/>
      <c r="Q41" s="91">
        <v>0</v>
      </c>
      <c r="R41" s="90">
        <f t="shared" si="0"/>
        <v>99979102.574079126</v>
      </c>
      <c r="V41" s="88">
        <f t="shared" si="7"/>
        <v>29</v>
      </c>
      <c r="W41" s="88" t="s">
        <v>101</v>
      </c>
      <c r="X41" s="89">
        <v>73979708.580709994</v>
      </c>
      <c r="Y41" s="90">
        <v>12245988.98</v>
      </c>
      <c r="Z41" s="91">
        <v>0</v>
      </c>
      <c r="AA41" s="91">
        <v>0</v>
      </c>
      <c r="AB41" s="91">
        <v>0</v>
      </c>
      <c r="AC41" s="90">
        <f t="shared" si="2"/>
        <v>86225697.560709998</v>
      </c>
      <c r="AG41" s="162">
        <f t="shared" si="8"/>
        <v>29</v>
      </c>
      <c r="AH41" s="162" t="s">
        <v>101</v>
      </c>
      <c r="AI41" s="163">
        <v>82359402.437500358</v>
      </c>
      <c r="AJ41" s="164">
        <v>9419991.5299999993</v>
      </c>
      <c r="AK41" s="166">
        <v>0</v>
      </c>
      <c r="AL41" s="166">
        <v>0</v>
      </c>
      <c r="AM41" s="166">
        <v>0</v>
      </c>
      <c r="AN41" s="164">
        <v>0</v>
      </c>
      <c r="AO41" s="164">
        <v>91779393.967500359</v>
      </c>
      <c r="AR41" s="162">
        <f t="shared" si="9"/>
        <v>29</v>
      </c>
      <c r="AS41" s="162" t="s">
        <v>101</v>
      </c>
      <c r="AT41" s="163">
        <v>80741610.330662578</v>
      </c>
      <c r="AU41" s="164">
        <f>5078846.15+3870145.79</f>
        <v>8948991.9400000013</v>
      </c>
      <c r="AV41" s="164">
        <v>0</v>
      </c>
      <c r="AW41" s="166">
        <v>0</v>
      </c>
      <c r="AX41" s="166">
        <v>0</v>
      </c>
      <c r="AY41" s="166">
        <v>0</v>
      </c>
      <c r="AZ41" s="195">
        <f t="shared" si="3"/>
        <v>89690602.270662576</v>
      </c>
      <c r="BC41" s="162">
        <f t="shared" si="10"/>
        <v>29</v>
      </c>
      <c r="BD41" s="162" t="s">
        <v>101</v>
      </c>
      <c r="BE41" s="163">
        <v>78769496.144344121</v>
      </c>
      <c r="BF41" s="164">
        <v>8477992.3699999992</v>
      </c>
      <c r="BG41" s="164">
        <v>0</v>
      </c>
      <c r="BH41" s="166">
        <v>0</v>
      </c>
      <c r="BI41" s="166">
        <v>0</v>
      </c>
      <c r="BJ41" s="166">
        <f t="shared" si="4"/>
        <v>87247488.514344126</v>
      </c>
      <c r="BM41" s="162">
        <f t="shared" si="11"/>
        <v>29</v>
      </c>
      <c r="BN41" s="162" t="s">
        <v>101</v>
      </c>
      <c r="BO41" s="163">
        <v>70159716.549999997</v>
      </c>
      <c r="BP41" s="164">
        <v>8006992.7999999998</v>
      </c>
      <c r="BQ41" s="164">
        <v>0</v>
      </c>
      <c r="BR41" s="166">
        <v>0</v>
      </c>
      <c r="BS41" s="166">
        <v>0</v>
      </c>
      <c r="BT41" s="166">
        <v>78166709.349999994</v>
      </c>
      <c r="BU41" s="87"/>
      <c r="BV41" s="130"/>
    </row>
    <row r="42" spans="1:74" ht="30.75" customHeight="1" x14ac:dyDescent="0.4">
      <c r="A42" s="88">
        <f t="shared" si="5"/>
        <v>30</v>
      </c>
      <c r="B42" s="228" t="s">
        <v>102</v>
      </c>
      <c r="C42" s="229">
        <v>87734392.650490791</v>
      </c>
      <c r="D42" s="230">
        <v>0</v>
      </c>
      <c r="E42" s="230">
        <v>0</v>
      </c>
      <c r="F42" s="230">
        <v>0</v>
      </c>
      <c r="G42" s="230">
        <v>0</v>
      </c>
      <c r="H42" s="230">
        <f t="shared" si="12"/>
        <v>87734392.650490791</v>
      </c>
      <c r="I42" s="231">
        <f t="shared" si="1"/>
        <v>2.6213685330028157E-3</v>
      </c>
      <c r="J42" s="94"/>
      <c r="K42" s="84">
        <f t="shared" si="6"/>
        <v>30</v>
      </c>
      <c r="L42" s="84" t="s">
        <v>102</v>
      </c>
      <c r="M42" s="85">
        <f>[1]Oyo!$S$26</f>
        <v>85267618.512042746</v>
      </c>
      <c r="N42" s="86">
        <v>0</v>
      </c>
      <c r="O42" s="86">
        <v>0</v>
      </c>
      <c r="P42" s="86">
        <v>0</v>
      </c>
      <c r="Q42" s="86">
        <v>0</v>
      </c>
      <c r="R42" s="86">
        <f t="shared" si="0"/>
        <v>85267618.512042746</v>
      </c>
      <c r="V42" s="84">
        <f t="shared" si="7"/>
        <v>30</v>
      </c>
      <c r="W42" s="84" t="s">
        <v>102</v>
      </c>
      <c r="X42" s="85">
        <v>73333355.010165095</v>
      </c>
      <c r="Y42" s="86">
        <v>3636153.5</v>
      </c>
      <c r="Z42" s="86">
        <v>0</v>
      </c>
      <c r="AA42" s="86">
        <v>0</v>
      </c>
      <c r="AB42" s="86">
        <v>0</v>
      </c>
      <c r="AC42" s="86">
        <f t="shared" si="2"/>
        <v>76969508.510165095</v>
      </c>
      <c r="AG42" s="159">
        <f t="shared" si="8"/>
        <v>30</v>
      </c>
      <c r="AH42" s="159" t="s">
        <v>102</v>
      </c>
      <c r="AI42" s="160">
        <v>68499226.776589796</v>
      </c>
      <c r="AJ42" s="161">
        <v>3736896.66</v>
      </c>
      <c r="AK42" s="161">
        <v>0</v>
      </c>
      <c r="AL42" s="161">
        <v>0</v>
      </c>
      <c r="AM42" s="161">
        <v>0</v>
      </c>
      <c r="AN42" s="161">
        <v>0</v>
      </c>
      <c r="AO42" s="161">
        <v>72236123.436589792</v>
      </c>
      <c r="AR42" s="196">
        <f t="shared" si="9"/>
        <v>30</v>
      </c>
      <c r="AS42" s="196" t="s">
        <v>102</v>
      </c>
      <c r="AT42" s="197">
        <v>60168995.704950631</v>
      </c>
      <c r="AU42" s="198">
        <v>3817800</v>
      </c>
      <c r="AV42" s="198">
        <v>0</v>
      </c>
      <c r="AW42" s="198">
        <v>0</v>
      </c>
      <c r="AX42" s="198">
        <v>0</v>
      </c>
      <c r="AY42" s="198">
        <v>0</v>
      </c>
      <c r="AZ42" s="199">
        <f t="shared" si="3"/>
        <v>63986795.704950631</v>
      </c>
      <c r="BC42" s="196">
        <f t="shared" si="10"/>
        <v>30</v>
      </c>
      <c r="BD42" s="196" t="s">
        <v>102</v>
      </c>
      <c r="BE42" s="197">
        <v>59960284.723824412</v>
      </c>
      <c r="BF42" s="198">
        <v>3870300</v>
      </c>
      <c r="BG42" s="198">
        <v>0</v>
      </c>
      <c r="BH42" s="198">
        <v>0</v>
      </c>
      <c r="BI42" s="198">
        <v>0</v>
      </c>
      <c r="BJ42" s="198">
        <f t="shared" si="4"/>
        <v>63830584.723824412</v>
      </c>
      <c r="BM42" s="196">
        <f t="shared" si="11"/>
        <v>30</v>
      </c>
      <c r="BN42" s="196" t="s">
        <v>102</v>
      </c>
      <c r="BO42" s="197">
        <v>54159316.960000001</v>
      </c>
      <c r="BP42" s="198">
        <v>3745350.03</v>
      </c>
      <c r="BQ42" s="198">
        <v>0</v>
      </c>
      <c r="BR42" s="198">
        <v>0</v>
      </c>
      <c r="BS42" s="198">
        <v>0</v>
      </c>
      <c r="BT42" s="198">
        <v>57904666.979999997</v>
      </c>
      <c r="BU42" s="87"/>
      <c r="BV42" s="130"/>
    </row>
    <row r="43" spans="1:74" ht="30.75" customHeight="1" x14ac:dyDescent="0.4">
      <c r="A43" s="88">
        <f t="shared" si="5"/>
        <v>31</v>
      </c>
      <c r="B43" s="88" t="s">
        <v>103</v>
      </c>
      <c r="C43" s="89">
        <v>27760937.030000001</v>
      </c>
      <c r="D43" s="90">
        <v>5000000</v>
      </c>
      <c r="E43" s="91">
        <v>0</v>
      </c>
      <c r="F43" s="91">
        <v>0</v>
      </c>
      <c r="G43" s="91">
        <v>0</v>
      </c>
      <c r="H43" s="90">
        <f t="shared" si="12"/>
        <v>32760937.030000001</v>
      </c>
      <c r="I43" s="227">
        <f t="shared" si="1"/>
        <v>9.78846343465835E-4</v>
      </c>
      <c r="J43" s="94"/>
      <c r="K43" s="88">
        <f t="shared" si="6"/>
        <v>31</v>
      </c>
      <c r="L43" s="88" t="s">
        <v>103</v>
      </c>
      <c r="M43" s="89">
        <v>30682283.68</v>
      </c>
      <c r="N43" s="90">
        <v>5000000</v>
      </c>
      <c r="O43" s="91">
        <v>0</v>
      </c>
      <c r="P43" s="91"/>
      <c r="Q43" s="91">
        <v>0</v>
      </c>
      <c r="R43" s="90">
        <f t="shared" si="0"/>
        <v>35682283.68</v>
      </c>
      <c r="V43" s="88">
        <f t="shared" si="7"/>
        <v>31</v>
      </c>
      <c r="W43" s="88" t="s">
        <v>103</v>
      </c>
      <c r="X43" s="89">
        <v>25099774.306045599</v>
      </c>
      <c r="Y43" s="90">
        <f>5000000+3636153.5</f>
        <v>8636153.5</v>
      </c>
      <c r="Z43" s="91">
        <v>0</v>
      </c>
      <c r="AA43" s="91">
        <v>0</v>
      </c>
      <c r="AB43" s="91">
        <v>0</v>
      </c>
      <c r="AC43" s="90">
        <f t="shared" si="2"/>
        <v>33735927.806045599</v>
      </c>
      <c r="AG43" s="162">
        <f t="shared" si="8"/>
        <v>31</v>
      </c>
      <c r="AH43" s="162" t="s">
        <v>103</v>
      </c>
      <c r="AI43" s="163">
        <v>28662378.683031745</v>
      </c>
      <c r="AJ43" s="164">
        <v>3736896.66</v>
      </c>
      <c r="AK43" s="166">
        <v>0</v>
      </c>
      <c r="AL43" s="166">
        <v>0</v>
      </c>
      <c r="AM43" s="166">
        <v>0</v>
      </c>
      <c r="AN43" s="164">
        <v>0</v>
      </c>
      <c r="AO43" s="164">
        <v>32399275.343031745</v>
      </c>
      <c r="AR43" s="162">
        <f t="shared" si="9"/>
        <v>31</v>
      </c>
      <c r="AS43" s="162" t="s">
        <v>103</v>
      </c>
      <c r="AT43" s="163">
        <v>22918228.184765447</v>
      </c>
      <c r="AU43" s="164">
        <f>3500000+5000000</f>
        <v>8500000</v>
      </c>
      <c r="AV43" s="164">
        <v>0</v>
      </c>
      <c r="AW43" s="166">
        <v>0</v>
      </c>
      <c r="AX43" s="166">
        <v>0</v>
      </c>
      <c r="AY43" s="166">
        <v>0</v>
      </c>
      <c r="AZ43" s="195">
        <f t="shared" si="3"/>
        <v>31418228.184765447</v>
      </c>
      <c r="BC43" s="162">
        <f t="shared" si="10"/>
        <v>31</v>
      </c>
      <c r="BD43" s="162" t="s">
        <v>103</v>
      </c>
      <c r="BE43" s="163">
        <v>23378936.270000003</v>
      </c>
      <c r="BF43" s="164">
        <v>8870300</v>
      </c>
      <c r="BG43" s="164">
        <v>0</v>
      </c>
      <c r="BH43" s="166">
        <v>0</v>
      </c>
      <c r="BI43" s="166">
        <v>0</v>
      </c>
      <c r="BJ43" s="166">
        <f t="shared" si="4"/>
        <v>32249236.270000003</v>
      </c>
      <c r="BM43" s="162">
        <f t="shared" si="11"/>
        <v>31</v>
      </c>
      <c r="BN43" s="162" t="s">
        <v>103</v>
      </c>
      <c r="BO43" s="163">
        <v>25020717.260000002</v>
      </c>
      <c r="BP43" s="164">
        <v>8745350.0299999993</v>
      </c>
      <c r="BQ43" s="164">
        <v>0</v>
      </c>
      <c r="BR43" s="166">
        <v>0</v>
      </c>
      <c r="BS43" s="166">
        <v>0</v>
      </c>
      <c r="BT43" s="166">
        <v>33766067.280000001</v>
      </c>
      <c r="BU43" s="87"/>
      <c r="BV43" s="130"/>
    </row>
    <row r="44" spans="1:74" ht="30.75" customHeight="1" x14ac:dyDescent="0.4">
      <c r="A44" s="88">
        <f t="shared" si="5"/>
        <v>32</v>
      </c>
      <c r="B44" s="228" t="s">
        <v>104</v>
      </c>
      <c r="C44" s="229">
        <v>86368605.541284859</v>
      </c>
      <c r="D44" s="230">
        <v>0</v>
      </c>
      <c r="E44" s="230">
        <v>0</v>
      </c>
      <c r="F44" s="230">
        <v>0</v>
      </c>
      <c r="G44" s="230">
        <v>0</v>
      </c>
      <c r="H44" s="230">
        <f t="shared" si="12"/>
        <v>86368605.541284859</v>
      </c>
      <c r="I44" s="231">
        <f t="shared" si="1"/>
        <v>2.5805609176231103E-3</v>
      </c>
      <c r="J44" s="94"/>
      <c r="K44" s="84">
        <f t="shared" si="6"/>
        <v>32</v>
      </c>
      <c r="L44" s="84" t="s">
        <v>104</v>
      </c>
      <c r="M44" s="85">
        <f>[1]Rivers!$S$17</f>
        <v>147779956.84551093</v>
      </c>
      <c r="N44" s="86">
        <v>0</v>
      </c>
      <c r="O44" s="86">
        <v>0</v>
      </c>
      <c r="P44" s="86">
        <v>0</v>
      </c>
      <c r="Q44" s="86">
        <v>0</v>
      </c>
      <c r="R44" s="86">
        <f t="shared" si="0"/>
        <v>147779956.84551093</v>
      </c>
      <c r="V44" s="84">
        <f t="shared" si="7"/>
        <v>32</v>
      </c>
      <c r="W44" s="84" t="s">
        <v>104</v>
      </c>
      <c r="X44" s="85">
        <v>140177828.94692519</v>
      </c>
      <c r="Y44" s="86">
        <v>0</v>
      </c>
      <c r="Z44" s="86">
        <v>0</v>
      </c>
      <c r="AA44" s="86">
        <v>0</v>
      </c>
      <c r="AB44" s="86">
        <v>0</v>
      </c>
      <c r="AC44" s="86">
        <f t="shared" si="2"/>
        <v>140177828.94692519</v>
      </c>
      <c r="AG44" s="159">
        <f t="shared" si="8"/>
        <v>32</v>
      </c>
      <c r="AH44" s="159" t="s">
        <v>104</v>
      </c>
      <c r="AI44" s="160">
        <v>87134070.902362853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87134070.902362853</v>
      </c>
      <c r="AR44" s="196">
        <f t="shared" si="9"/>
        <v>32</v>
      </c>
      <c r="AS44" s="196" t="s">
        <v>104</v>
      </c>
      <c r="AT44" s="197">
        <v>83954909.860284239</v>
      </c>
      <c r="AU44" s="198">
        <v>0</v>
      </c>
      <c r="AV44" s="198">
        <v>0</v>
      </c>
      <c r="AW44" s="198">
        <v>0</v>
      </c>
      <c r="AX44" s="198">
        <v>0</v>
      </c>
      <c r="AY44" s="198">
        <v>0</v>
      </c>
      <c r="AZ44" s="199">
        <f t="shared" si="3"/>
        <v>83954909.860284239</v>
      </c>
      <c r="BC44" s="196">
        <f t="shared" si="10"/>
        <v>32</v>
      </c>
      <c r="BD44" s="196" t="s">
        <v>104</v>
      </c>
      <c r="BE44" s="197">
        <v>80940554.317827538</v>
      </c>
      <c r="BF44" s="198">
        <v>0</v>
      </c>
      <c r="BG44" s="198">
        <v>0</v>
      </c>
      <c r="BH44" s="198">
        <v>0</v>
      </c>
      <c r="BI44" s="198">
        <v>0</v>
      </c>
      <c r="BJ44" s="198">
        <f t="shared" si="4"/>
        <v>80940554.317827538</v>
      </c>
      <c r="BM44" s="196">
        <f t="shared" si="11"/>
        <v>32</v>
      </c>
      <c r="BN44" s="196" t="s">
        <v>104</v>
      </c>
      <c r="BO44" s="197">
        <v>203805099.78999999</v>
      </c>
      <c r="BP44" s="198"/>
      <c r="BQ44" s="198">
        <v>0</v>
      </c>
      <c r="BR44" s="198">
        <v>0</v>
      </c>
      <c r="BS44" s="198">
        <v>0</v>
      </c>
      <c r="BT44" s="198">
        <v>203805099.78999999</v>
      </c>
      <c r="BU44" s="87"/>
      <c r="BV44" s="130"/>
    </row>
    <row r="45" spans="1:74" ht="30.75" customHeight="1" x14ac:dyDescent="0.4">
      <c r="A45" s="88">
        <f t="shared" si="5"/>
        <v>33</v>
      </c>
      <c r="B45" s="88" t="s">
        <v>105</v>
      </c>
      <c r="C45" s="89">
        <v>37155891.269999996</v>
      </c>
      <c r="D45" s="90">
        <v>0</v>
      </c>
      <c r="E45" s="91">
        <v>0</v>
      </c>
      <c r="F45" s="91">
        <v>0</v>
      </c>
      <c r="G45" s="91">
        <v>0</v>
      </c>
      <c r="H45" s="90">
        <f t="shared" si="12"/>
        <v>37155891.269999996</v>
      </c>
      <c r="I45" s="227">
        <f t="shared" si="1"/>
        <v>1.1101608075052556E-3</v>
      </c>
      <c r="J45" s="93"/>
      <c r="K45" s="88">
        <f t="shared" si="6"/>
        <v>33</v>
      </c>
      <c r="L45" s="88" t="s">
        <v>105</v>
      </c>
      <c r="M45" s="89">
        <f>[1]Sokoto!$S$20</f>
        <v>39721872.704435252</v>
      </c>
      <c r="N45" s="90">
        <v>0</v>
      </c>
      <c r="O45" s="91">
        <v>0</v>
      </c>
      <c r="P45" s="91">
        <v>0</v>
      </c>
      <c r="Q45" s="91">
        <v>0</v>
      </c>
      <c r="R45" s="90">
        <f t="shared" si="0"/>
        <v>39721872.704435252</v>
      </c>
      <c r="V45" s="88">
        <f t="shared" si="7"/>
        <v>33</v>
      </c>
      <c r="W45" s="88" t="s">
        <v>105</v>
      </c>
      <c r="X45" s="89">
        <v>33491208.0814275</v>
      </c>
      <c r="Y45" s="90">
        <v>3636153.5</v>
      </c>
      <c r="Z45" s="91">
        <v>0</v>
      </c>
      <c r="AA45" s="91">
        <v>0</v>
      </c>
      <c r="AB45" s="91">
        <v>0</v>
      </c>
      <c r="AC45" s="90">
        <f t="shared" si="2"/>
        <v>37127361.5814275</v>
      </c>
      <c r="AG45" s="162">
        <f t="shared" si="8"/>
        <v>33</v>
      </c>
      <c r="AH45" s="162" t="s">
        <v>105</v>
      </c>
      <c r="AI45" s="163">
        <v>32820873.976174619</v>
      </c>
      <c r="AJ45" s="164">
        <v>3736896.66</v>
      </c>
      <c r="AK45" s="166">
        <v>0</v>
      </c>
      <c r="AL45" s="166">
        <v>0</v>
      </c>
      <c r="AM45" s="166">
        <v>0</v>
      </c>
      <c r="AN45" s="164">
        <v>0</v>
      </c>
      <c r="AO45" s="164">
        <v>36557770.636174619</v>
      </c>
      <c r="AR45" s="162">
        <f t="shared" si="9"/>
        <v>33</v>
      </c>
      <c r="AS45" s="162" t="s">
        <v>105</v>
      </c>
      <c r="AT45" s="163">
        <v>32155109.568501569</v>
      </c>
      <c r="AU45" s="164">
        <f>3500000*1.0908</f>
        <v>3817800</v>
      </c>
      <c r="AV45" s="164">
        <v>0</v>
      </c>
      <c r="AW45" s="166">
        <v>0</v>
      </c>
      <c r="AX45" s="166">
        <v>0</v>
      </c>
      <c r="AY45" s="166">
        <v>0</v>
      </c>
      <c r="AZ45" s="195">
        <f t="shared" si="3"/>
        <v>35972909.568501569</v>
      </c>
      <c r="BC45" s="162">
        <f t="shared" si="10"/>
        <v>33</v>
      </c>
      <c r="BD45" s="162" t="s">
        <v>105</v>
      </c>
      <c r="BE45" s="163">
        <v>32602081.399999999</v>
      </c>
      <c r="BF45" s="164">
        <v>3870299.9999999995</v>
      </c>
      <c r="BG45" s="164">
        <v>0</v>
      </c>
      <c r="BH45" s="166">
        <v>0</v>
      </c>
      <c r="BI45" s="166">
        <v>0</v>
      </c>
      <c r="BJ45" s="166">
        <f t="shared" si="4"/>
        <v>36472381.399999999</v>
      </c>
      <c r="BM45" s="162">
        <f t="shared" si="11"/>
        <v>33</v>
      </c>
      <c r="BN45" s="162" t="s">
        <v>105</v>
      </c>
      <c r="BO45" s="163">
        <v>48364916.619999997</v>
      </c>
      <c r="BP45" s="164">
        <v>3745350.03</v>
      </c>
      <c r="BQ45" s="164">
        <v>0</v>
      </c>
      <c r="BR45" s="166">
        <v>0</v>
      </c>
      <c r="BS45" s="166">
        <v>0</v>
      </c>
      <c r="BT45" s="166">
        <v>52110266.640000001</v>
      </c>
      <c r="BU45" s="87"/>
      <c r="BV45" s="130"/>
    </row>
    <row r="46" spans="1:74" ht="30.75" customHeight="1" x14ac:dyDescent="0.4">
      <c r="A46" s="88">
        <f t="shared" si="5"/>
        <v>34</v>
      </c>
      <c r="B46" s="228" t="s">
        <v>106</v>
      </c>
      <c r="C46" s="229">
        <v>20596493.940000001</v>
      </c>
      <c r="D46" s="230">
        <v>0</v>
      </c>
      <c r="E46" s="230">
        <v>0</v>
      </c>
      <c r="F46" s="230">
        <v>0</v>
      </c>
      <c r="G46" s="230">
        <v>0</v>
      </c>
      <c r="H46" s="230">
        <f t="shared" si="12"/>
        <v>20596493.940000001</v>
      </c>
      <c r="I46" s="231">
        <f t="shared" si="1"/>
        <v>6.1539151834770424E-4</v>
      </c>
      <c r="J46" s="92"/>
      <c r="K46" s="84">
        <f t="shared" si="6"/>
        <v>34</v>
      </c>
      <c r="L46" s="84" t="s">
        <v>106</v>
      </c>
      <c r="M46" s="85">
        <f>[1]Taraba!$S$16</f>
        <v>23544189.830000002</v>
      </c>
      <c r="N46" s="86">
        <v>0</v>
      </c>
      <c r="O46" s="86">
        <v>0</v>
      </c>
      <c r="P46" s="86">
        <v>0</v>
      </c>
      <c r="Q46" s="86">
        <v>0</v>
      </c>
      <c r="R46" s="86">
        <f t="shared" si="0"/>
        <v>23544189.830000002</v>
      </c>
      <c r="V46" s="84">
        <f t="shared" si="7"/>
        <v>34</v>
      </c>
      <c r="W46" s="84" t="s">
        <v>106</v>
      </c>
      <c r="X46" s="85">
        <v>22280666.870579999</v>
      </c>
      <c r="Y46" s="86">
        <v>0</v>
      </c>
      <c r="Z46" s="86">
        <v>0</v>
      </c>
      <c r="AA46" s="86">
        <v>0</v>
      </c>
      <c r="AB46" s="86">
        <v>0</v>
      </c>
      <c r="AC46" s="86">
        <v>22280666.870579999</v>
      </c>
      <c r="AG46" s="159">
        <f t="shared" si="8"/>
        <v>34</v>
      </c>
      <c r="AH46" s="159" t="s">
        <v>106</v>
      </c>
      <c r="AI46" s="160">
        <v>46470133.78858754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46470133.78858754</v>
      </c>
      <c r="AR46" s="196">
        <f t="shared" si="9"/>
        <v>34</v>
      </c>
      <c r="AS46" s="196" t="s">
        <v>106</v>
      </c>
      <c r="AT46" s="197">
        <v>21918173.259727951</v>
      </c>
      <c r="AU46" s="198">
        <v>0</v>
      </c>
      <c r="AV46" s="198">
        <v>0</v>
      </c>
      <c r="AW46" s="198">
        <v>0</v>
      </c>
      <c r="AX46" s="198">
        <v>0</v>
      </c>
      <c r="AY46" s="198">
        <v>0</v>
      </c>
      <c r="AZ46" s="199">
        <f t="shared" si="3"/>
        <v>21918173.259727951</v>
      </c>
      <c r="BC46" s="196">
        <f t="shared" si="10"/>
        <v>34</v>
      </c>
      <c r="BD46" s="196" t="s">
        <v>106</v>
      </c>
      <c r="BE46" s="197">
        <v>23427411.745397005</v>
      </c>
      <c r="BF46" s="198">
        <v>0</v>
      </c>
      <c r="BG46" s="198">
        <v>0</v>
      </c>
      <c r="BH46" s="198">
        <v>0</v>
      </c>
      <c r="BI46" s="198">
        <v>0</v>
      </c>
      <c r="BJ46" s="198">
        <f t="shared" si="4"/>
        <v>23427411.745397005</v>
      </c>
      <c r="BM46" s="196">
        <f t="shared" si="11"/>
        <v>34</v>
      </c>
      <c r="BN46" s="196" t="s">
        <v>106</v>
      </c>
      <c r="BO46" s="197">
        <v>31458210.719999999</v>
      </c>
      <c r="BP46" s="198"/>
      <c r="BQ46" s="198">
        <v>0</v>
      </c>
      <c r="BR46" s="198">
        <v>0</v>
      </c>
      <c r="BS46" s="198">
        <v>0</v>
      </c>
      <c r="BT46" s="198">
        <v>31458210.719999999</v>
      </c>
      <c r="BU46" s="87"/>
      <c r="BV46" s="130"/>
    </row>
    <row r="47" spans="1:74" ht="30.75" customHeight="1" x14ac:dyDescent="0.4">
      <c r="A47" s="88">
        <f t="shared" si="5"/>
        <v>35</v>
      </c>
      <c r="B47" s="88" t="s">
        <v>107</v>
      </c>
      <c r="C47" s="89">
        <v>25819476.850746885</v>
      </c>
      <c r="D47" s="90">
        <v>0</v>
      </c>
      <c r="E47" s="91">
        <v>0</v>
      </c>
      <c r="F47" s="91">
        <v>0</v>
      </c>
      <c r="G47" s="91">
        <v>0</v>
      </c>
      <c r="H47" s="90">
        <f t="shared" si="12"/>
        <v>25819476.850746885</v>
      </c>
      <c r="I47" s="227">
        <f t="shared" si="1"/>
        <v>7.7144620382533537E-4</v>
      </c>
      <c r="J47" s="92"/>
      <c r="K47" s="88">
        <f t="shared" si="6"/>
        <v>35</v>
      </c>
      <c r="L47" s="88" t="s">
        <v>107</v>
      </c>
      <c r="M47" s="89">
        <f>[1]Yobe!$S$14</f>
        <v>24757878.319981467</v>
      </c>
      <c r="N47" s="90">
        <v>0</v>
      </c>
      <c r="O47" s="91">
        <v>0</v>
      </c>
      <c r="P47" s="91">
        <v>0</v>
      </c>
      <c r="Q47" s="91">
        <v>0</v>
      </c>
      <c r="R47" s="90">
        <f t="shared" si="0"/>
        <v>24757878.319981467</v>
      </c>
      <c r="V47" s="88">
        <f t="shared" si="7"/>
        <v>35</v>
      </c>
      <c r="W47" s="88" t="s">
        <v>107</v>
      </c>
      <c r="X47" s="89">
        <v>23092303.10396181</v>
      </c>
      <c r="Y47" s="90">
        <v>0</v>
      </c>
      <c r="Z47" s="91">
        <v>0</v>
      </c>
      <c r="AA47" s="91">
        <v>0</v>
      </c>
      <c r="AB47" s="91">
        <v>0</v>
      </c>
      <c r="AC47" s="90">
        <f t="shared" si="2"/>
        <v>23092303.10396181</v>
      </c>
      <c r="AG47" s="162">
        <f t="shared" si="8"/>
        <v>35</v>
      </c>
      <c r="AH47" s="162" t="s">
        <v>107</v>
      </c>
      <c r="AI47" s="163">
        <v>22514198.361718468</v>
      </c>
      <c r="AJ47" s="164">
        <v>0</v>
      </c>
      <c r="AK47" s="166">
        <v>0</v>
      </c>
      <c r="AL47" s="166">
        <v>0</v>
      </c>
      <c r="AM47" s="166">
        <v>0</v>
      </c>
      <c r="AN47" s="164">
        <v>0</v>
      </c>
      <c r="AO47" s="164">
        <v>22514198.361718468</v>
      </c>
      <c r="AR47" s="162">
        <f t="shared" si="9"/>
        <v>35</v>
      </c>
      <c r="AS47" s="162" t="s">
        <v>107</v>
      </c>
      <c r="AT47" s="163">
        <v>21969446.497356091</v>
      </c>
      <c r="AU47" s="164">
        <v>0</v>
      </c>
      <c r="AV47" s="164">
        <v>0</v>
      </c>
      <c r="AW47" s="166">
        <v>0</v>
      </c>
      <c r="AX47" s="166">
        <v>0</v>
      </c>
      <c r="AY47" s="166">
        <v>0</v>
      </c>
      <c r="AZ47" s="195">
        <f t="shared" si="3"/>
        <v>21969446.497356091</v>
      </c>
      <c r="BC47" s="162">
        <f t="shared" si="10"/>
        <v>35</v>
      </c>
      <c r="BD47" s="162" t="s">
        <v>107</v>
      </c>
      <c r="BE47" s="163">
        <v>21488967.488280728</v>
      </c>
      <c r="BF47" s="164">
        <v>0</v>
      </c>
      <c r="BG47" s="164">
        <v>0</v>
      </c>
      <c r="BH47" s="166">
        <v>0</v>
      </c>
      <c r="BI47" s="166">
        <v>0</v>
      </c>
      <c r="BJ47" s="166">
        <f t="shared" si="4"/>
        <v>21488967.488280728</v>
      </c>
      <c r="BM47" s="162">
        <f t="shared" si="11"/>
        <v>35</v>
      </c>
      <c r="BN47" s="162" t="s">
        <v>107</v>
      </c>
      <c r="BO47" s="163">
        <v>20493495.780000001</v>
      </c>
      <c r="BP47" s="164"/>
      <c r="BQ47" s="164">
        <v>0</v>
      </c>
      <c r="BR47" s="166">
        <v>0</v>
      </c>
      <c r="BS47" s="166">
        <v>0</v>
      </c>
      <c r="BT47" s="166">
        <v>20493495.780000001</v>
      </c>
      <c r="BU47" s="87"/>
      <c r="BV47" s="130"/>
    </row>
    <row r="48" spans="1:74" ht="30.75" customHeight="1" x14ac:dyDescent="0.4">
      <c r="A48" s="88">
        <f t="shared" si="5"/>
        <v>36</v>
      </c>
      <c r="B48" s="228" t="s">
        <v>108</v>
      </c>
      <c r="C48" s="229">
        <v>32017205.796290409</v>
      </c>
      <c r="D48" s="230">
        <v>0</v>
      </c>
      <c r="E48" s="230">
        <v>0</v>
      </c>
      <c r="F48" s="230">
        <v>0</v>
      </c>
      <c r="G48" s="230">
        <v>0</v>
      </c>
      <c r="H48" s="230">
        <f t="shared" si="12"/>
        <v>32017205.796290409</v>
      </c>
      <c r="I48" s="231">
        <f t="shared" si="1"/>
        <v>9.5662479962014689E-4</v>
      </c>
      <c r="J48" s="92"/>
      <c r="K48" s="84">
        <f t="shared" si="6"/>
        <v>36</v>
      </c>
      <c r="L48" s="84" t="s">
        <v>108</v>
      </c>
      <c r="M48" s="85">
        <v>31003814.539999999</v>
      </c>
      <c r="N48" s="86">
        <v>0</v>
      </c>
      <c r="O48" s="86">
        <v>0</v>
      </c>
      <c r="P48" s="86">
        <v>0</v>
      </c>
      <c r="Q48" s="86">
        <v>0</v>
      </c>
      <c r="R48" s="86">
        <v>31003814.539999999</v>
      </c>
      <c r="V48" s="84">
        <f t="shared" si="7"/>
        <v>36</v>
      </c>
      <c r="W48" s="84" t="s">
        <v>108</v>
      </c>
      <c r="X48" s="85">
        <v>29328442.103982501</v>
      </c>
      <c r="Y48" s="86">
        <v>0</v>
      </c>
      <c r="Z48" s="86">
        <v>0</v>
      </c>
      <c r="AA48" s="86">
        <v>0</v>
      </c>
      <c r="AB48" s="86">
        <v>0</v>
      </c>
      <c r="AC48" s="86">
        <v>29328442.103982501</v>
      </c>
      <c r="AG48" s="159">
        <f t="shared" si="8"/>
        <v>36</v>
      </c>
      <c r="AH48" s="159" t="s">
        <v>108</v>
      </c>
      <c r="AI48" s="160">
        <v>28861053.198623471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28861053.198623471</v>
      </c>
      <c r="AR48" s="196">
        <f t="shared" si="9"/>
        <v>36</v>
      </c>
      <c r="AS48" s="196" t="s">
        <v>108</v>
      </c>
      <c r="AT48" s="197">
        <v>28395635.030331615</v>
      </c>
      <c r="AU48" s="198">
        <v>0</v>
      </c>
      <c r="AV48" s="198">
        <v>0</v>
      </c>
      <c r="AW48" s="198">
        <v>0</v>
      </c>
      <c r="AX48" s="198">
        <v>0</v>
      </c>
      <c r="AY48" s="198">
        <v>0</v>
      </c>
      <c r="AZ48" s="199">
        <f t="shared" si="3"/>
        <v>28395635.030331615</v>
      </c>
      <c r="BC48" s="196">
        <f t="shared" si="10"/>
        <v>36</v>
      </c>
      <c r="BD48" s="196" t="s">
        <v>108</v>
      </c>
      <c r="BE48" s="197">
        <v>29051198.788506299</v>
      </c>
      <c r="BF48" s="198">
        <v>0</v>
      </c>
      <c r="BG48" s="198">
        <v>0</v>
      </c>
      <c r="BH48" s="198">
        <v>0</v>
      </c>
      <c r="BI48" s="198">
        <v>0</v>
      </c>
      <c r="BJ48" s="198">
        <f t="shared" si="4"/>
        <v>29051198.788506299</v>
      </c>
      <c r="BM48" s="196">
        <f t="shared" si="11"/>
        <v>36</v>
      </c>
      <c r="BN48" s="196" t="s">
        <v>108</v>
      </c>
      <c r="BO48" s="197">
        <v>27521945.899999999</v>
      </c>
      <c r="BP48" s="198"/>
      <c r="BQ48" s="198">
        <v>0</v>
      </c>
      <c r="BR48" s="198">
        <v>0</v>
      </c>
      <c r="BS48" s="198">
        <v>0</v>
      </c>
      <c r="BT48" s="198">
        <v>27521945.899999999</v>
      </c>
      <c r="BU48" s="87"/>
      <c r="BV48" s="130"/>
    </row>
    <row r="49" spans="1:74" ht="30.75" customHeight="1" x14ac:dyDescent="0.4">
      <c r="A49" s="88">
        <f t="shared" si="5"/>
        <v>37</v>
      </c>
      <c r="B49" s="88" t="s">
        <v>57</v>
      </c>
      <c r="C49" s="89">
        <v>29455126.360000007</v>
      </c>
      <c r="D49" s="90">
        <v>0</v>
      </c>
      <c r="E49" s="91">
        <v>0</v>
      </c>
      <c r="F49" s="91">
        <v>0</v>
      </c>
      <c r="G49" s="91">
        <v>0</v>
      </c>
      <c r="H49" s="90">
        <f t="shared" si="12"/>
        <v>29455126.360000007</v>
      </c>
      <c r="I49" s="227">
        <f t="shared" si="1"/>
        <v>8.800738119122759E-4</v>
      </c>
      <c r="J49" s="235"/>
      <c r="K49" s="88">
        <f t="shared" si="6"/>
        <v>37</v>
      </c>
      <c r="L49" s="88" t="s">
        <v>57</v>
      </c>
      <c r="M49" s="89">
        <v>27770992.98</v>
      </c>
      <c r="N49" s="90">
        <v>0</v>
      </c>
      <c r="O49" s="91">
        <v>0</v>
      </c>
      <c r="P49" s="91">
        <v>0</v>
      </c>
      <c r="Q49" s="91">
        <v>0</v>
      </c>
      <c r="R49" s="90">
        <f t="shared" si="0"/>
        <v>27770992.98</v>
      </c>
      <c r="V49" s="88">
        <f t="shared" si="7"/>
        <v>37</v>
      </c>
      <c r="W49" s="88" t="s">
        <v>57</v>
      </c>
      <c r="X49" s="89">
        <v>25378414.480494</v>
      </c>
      <c r="Y49" s="90">
        <v>0</v>
      </c>
      <c r="Z49" s="91">
        <v>0</v>
      </c>
      <c r="AA49" s="91">
        <v>0</v>
      </c>
      <c r="AB49" s="91">
        <v>0</v>
      </c>
      <c r="AC49" s="90">
        <f t="shared" si="2"/>
        <v>25378414.480494</v>
      </c>
      <c r="AG49" s="162">
        <f t="shared" si="8"/>
        <v>37</v>
      </c>
      <c r="AH49" s="162" t="s">
        <v>57</v>
      </c>
      <c r="AI49" s="163">
        <v>24361837.466249388</v>
      </c>
      <c r="AJ49" s="164">
        <v>0</v>
      </c>
      <c r="AK49" s="166">
        <v>0</v>
      </c>
      <c r="AL49" s="166">
        <v>0</v>
      </c>
      <c r="AM49" s="166">
        <v>0</v>
      </c>
      <c r="AN49" s="164">
        <v>0</v>
      </c>
      <c r="AO49" s="164">
        <v>24361837.466249388</v>
      </c>
      <c r="AR49" s="162">
        <f t="shared" si="9"/>
        <v>37</v>
      </c>
      <c r="AS49" s="162" t="s">
        <v>57</v>
      </c>
      <c r="AT49" s="163">
        <v>23372946.500863191</v>
      </c>
      <c r="AU49" s="164">
        <v>0</v>
      </c>
      <c r="AV49" s="164">
        <v>0</v>
      </c>
      <c r="AW49" s="166">
        <v>0</v>
      </c>
      <c r="AX49" s="166">
        <v>0</v>
      </c>
      <c r="AY49" s="166">
        <v>0</v>
      </c>
      <c r="AZ49" s="195">
        <f t="shared" si="3"/>
        <v>23372946.500863191</v>
      </c>
      <c r="BC49" s="162">
        <f t="shared" si="10"/>
        <v>37</v>
      </c>
      <c r="BD49" s="162" t="s">
        <v>57</v>
      </c>
      <c r="BE49" s="163">
        <v>22490892.519999996</v>
      </c>
      <c r="BF49" s="164">
        <v>0</v>
      </c>
      <c r="BG49" s="164">
        <v>0</v>
      </c>
      <c r="BH49" s="166">
        <v>0</v>
      </c>
      <c r="BI49" s="166">
        <v>0</v>
      </c>
      <c r="BJ49" s="166">
        <f t="shared" si="4"/>
        <v>22490892.519999996</v>
      </c>
      <c r="BM49" s="162">
        <f t="shared" si="11"/>
        <v>37</v>
      </c>
      <c r="BN49" s="162" t="s">
        <v>57</v>
      </c>
      <c r="BO49" s="163">
        <v>20845463.43</v>
      </c>
      <c r="BP49" s="164"/>
      <c r="BQ49" s="164">
        <v>0</v>
      </c>
      <c r="BR49" s="166">
        <v>0</v>
      </c>
      <c r="BS49" s="166">
        <v>0</v>
      </c>
      <c r="BT49" s="166">
        <v>20845463.43</v>
      </c>
      <c r="BU49" s="87"/>
      <c r="BV49" s="130"/>
    </row>
    <row r="50" spans="1:74" ht="30.75" customHeight="1" x14ac:dyDescent="0.4">
      <c r="A50" s="88"/>
      <c r="B50" s="233" t="s">
        <v>109</v>
      </c>
      <c r="C50" s="204">
        <f>SUM(C12:C49)</f>
        <v>4158417526.1594534</v>
      </c>
      <c r="D50" s="204">
        <f>SUM(D12:D48)</f>
        <v>362598937.83670956</v>
      </c>
      <c r="E50" s="234">
        <f>E21+E30</f>
        <v>32137083.259999998</v>
      </c>
      <c r="F50" s="234">
        <f>F21+F30</f>
        <v>0</v>
      </c>
      <c r="G50" s="230">
        <v>0</v>
      </c>
      <c r="H50" s="234">
        <f>C50+D50+E50+F50+G50</f>
        <v>4553153547.2561636</v>
      </c>
      <c r="I50" s="205">
        <f>H50/H52</f>
        <v>0.13604121569810274</v>
      </c>
      <c r="K50" s="84"/>
      <c r="L50" s="96" t="s">
        <v>109</v>
      </c>
      <c r="M50" s="97">
        <f>SUM(M12:M49)</f>
        <v>4498451706.1058283</v>
      </c>
      <c r="N50" s="97">
        <f>SUM(N12:N48)</f>
        <v>239307127.45999998</v>
      </c>
      <c r="O50" s="98">
        <f>SUM(O13:O49)</f>
        <v>33475848.32</v>
      </c>
      <c r="P50" s="86">
        <v>0</v>
      </c>
      <c r="Q50" s="86">
        <v>0</v>
      </c>
      <c r="R50" s="98">
        <f t="shared" si="0"/>
        <v>4771234681.885828</v>
      </c>
      <c r="V50" s="84"/>
      <c r="W50" s="96" t="s">
        <v>109</v>
      </c>
      <c r="X50" s="97">
        <f>SUM(X13:X49)</f>
        <v>4214304516.5986314</v>
      </c>
      <c r="Y50" s="97">
        <f>SUM(Y13:Y49)</f>
        <v>318603319.11000001</v>
      </c>
      <c r="Z50" s="98">
        <f>SUM(Z13:Z49)</f>
        <v>29697940.93</v>
      </c>
      <c r="AA50" s="86">
        <v>0</v>
      </c>
      <c r="AB50" s="86">
        <v>0</v>
      </c>
      <c r="AC50" s="98">
        <f>X50+Y50+Z50+AA50</f>
        <v>4562605776.6386318</v>
      </c>
      <c r="AG50" s="289" t="s">
        <v>109</v>
      </c>
      <c r="AH50" s="289"/>
      <c r="AI50" s="167">
        <f>SUM(AI13:AI49)</f>
        <v>4174615187.8696547</v>
      </c>
      <c r="AJ50" s="167">
        <f>SUM(AJ13:AJ49)</f>
        <v>251412753.73399997</v>
      </c>
      <c r="AK50" s="168">
        <f>SUM(AK13:AK49)</f>
        <v>30340486.25</v>
      </c>
      <c r="AL50" s="161">
        <v>0</v>
      </c>
      <c r="AM50" s="161">
        <v>0</v>
      </c>
      <c r="AN50" s="161">
        <v>0</v>
      </c>
      <c r="AO50" s="168">
        <f t="shared" ref="AO50" si="13">AI50+AJ50+AK50+AL50</f>
        <v>4456368427.8536549</v>
      </c>
      <c r="AR50" s="274" t="s">
        <v>109</v>
      </c>
      <c r="AS50" s="274"/>
      <c r="AT50" s="200">
        <v>3886394895.6166811</v>
      </c>
      <c r="AU50" s="200">
        <f>SUM(AU13:AU49)</f>
        <v>306318012.60000002</v>
      </c>
      <c r="AV50" s="201">
        <f>SUM(AV13:AV49)</f>
        <v>156495068.32999998</v>
      </c>
      <c r="AW50" s="198">
        <v>0</v>
      </c>
      <c r="AX50" s="198">
        <v>0</v>
      </c>
      <c r="AY50" s="198">
        <v>0</v>
      </c>
      <c r="AZ50" s="199">
        <f t="shared" si="3"/>
        <v>4349207976.5466814</v>
      </c>
      <c r="BC50" s="274" t="s">
        <v>109</v>
      </c>
      <c r="BD50" s="274"/>
      <c r="BE50" s="200">
        <f>SUM(BE13:BE49)</f>
        <v>4123287228.9481506</v>
      </c>
      <c r="BF50" s="200">
        <f>SUM(BF13:BF49)</f>
        <v>486771151.51999992</v>
      </c>
      <c r="BG50" s="201">
        <v>0</v>
      </c>
      <c r="BH50" s="198">
        <v>0</v>
      </c>
      <c r="BI50" s="198">
        <v>0</v>
      </c>
      <c r="BJ50" s="198">
        <f>BE50+BF50+BG50+BH50+BI50</f>
        <v>4610058380.4681501</v>
      </c>
      <c r="BM50" s="274" t="s">
        <v>109</v>
      </c>
      <c r="BN50" s="274"/>
      <c r="BO50" s="200">
        <v>4497360349.4200001</v>
      </c>
      <c r="BP50" s="200">
        <v>396952202.94999999</v>
      </c>
      <c r="BQ50" s="201">
        <v>0</v>
      </c>
      <c r="BR50" s="198">
        <v>0</v>
      </c>
      <c r="BS50" s="198">
        <v>0</v>
      </c>
      <c r="BT50" s="198">
        <v>4894312552.3699999</v>
      </c>
      <c r="BU50" s="87"/>
      <c r="BV50" s="130"/>
    </row>
    <row r="51" spans="1:74" ht="30.75" customHeight="1" x14ac:dyDescent="0.4">
      <c r="A51" s="282" t="s">
        <v>110</v>
      </c>
      <c r="B51" s="282"/>
      <c r="C51" s="101">
        <f t="shared" ref="C51:G51" si="14">C52-C50</f>
        <v>14209987523.240547</v>
      </c>
      <c r="D51" s="101">
        <f t="shared" si="14"/>
        <v>119552583.06329042</v>
      </c>
      <c r="E51" s="101">
        <f t="shared" si="14"/>
        <v>3736170077.5399995</v>
      </c>
      <c r="F51" s="101">
        <f t="shared" si="14"/>
        <v>181711489.90000001</v>
      </c>
      <c r="G51" s="101">
        <f t="shared" si="14"/>
        <v>10668352000</v>
      </c>
      <c r="H51" s="101">
        <f>H52-H50</f>
        <v>28915773673.743839</v>
      </c>
      <c r="I51" s="203">
        <f>H51/H52</f>
        <v>0.86395878430189721</v>
      </c>
      <c r="K51" s="88"/>
      <c r="L51" s="100" t="s">
        <v>110</v>
      </c>
      <c r="M51" s="101">
        <f>M52-M50</f>
        <v>14157836729.694172</v>
      </c>
      <c r="N51" s="101">
        <f>N52-N50</f>
        <v>322296821.24000007</v>
      </c>
      <c r="O51" s="101">
        <f>O52-O50</f>
        <v>3870971313.8799996</v>
      </c>
      <c r="P51" s="101">
        <f>P52-P50</f>
        <v>14668352000</v>
      </c>
      <c r="Q51" s="101">
        <v>600639495.60000002</v>
      </c>
      <c r="R51" s="101">
        <f>R52-R50</f>
        <v>33620096360.414169</v>
      </c>
      <c r="V51" s="88"/>
      <c r="W51" s="100" t="s">
        <v>110</v>
      </c>
      <c r="X51" s="101">
        <f>X52-X50</f>
        <v>14943116251.301371</v>
      </c>
      <c r="Y51" s="101">
        <f>Y52-Y50</f>
        <v>207966297.88999999</v>
      </c>
      <c r="Z51" s="101">
        <f>Z52-Z50</f>
        <v>4144551915.9000006</v>
      </c>
      <c r="AA51" s="101">
        <v>15618352000</v>
      </c>
      <c r="AB51" s="101">
        <v>588186324.60000002</v>
      </c>
      <c r="AC51" s="101">
        <f>AC52-AC50</f>
        <v>35502172789.691368</v>
      </c>
      <c r="AG51" s="275" t="s">
        <v>110</v>
      </c>
      <c r="AH51" s="275"/>
      <c r="AI51" s="169">
        <f>AI52-AI50</f>
        <v>16026850837.830345</v>
      </c>
      <c r="AJ51" s="169">
        <f>AJ52-AJ50</f>
        <v>4785441242.8459997</v>
      </c>
      <c r="AK51" s="170">
        <v>0</v>
      </c>
      <c r="AL51" s="169">
        <v>15618352000</v>
      </c>
      <c r="AM51" s="169">
        <v>547913432.5</v>
      </c>
      <c r="AN51" s="169">
        <v>259995931.40000001</v>
      </c>
      <c r="AO51" s="169">
        <f>AO52-AO50</f>
        <v>37238553444.576347</v>
      </c>
      <c r="AR51" s="275" t="s">
        <v>110</v>
      </c>
      <c r="AS51" s="275"/>
      <c r="AT51" s="169">
        <v>16904334452.58</v>
      </c>
      <c r="AU51" s="169">
        <v>266294231.19999999</v>
      </c>
      <c r="AV51" s="170">
        <v>4789303447.2700005</v>
      </c>
      <c r="AW51" s="169">
        <v>15618352000</v>
      </c>
      <c r="AX51" s="169">
        <v>931698068.5</v>
      </c>
      <c r="AY51" s="169">
        <v>300000000</v>
      </c>
      <c r="AZ51" s="202">
        <v>38809982199.550003</v>
      </c>
      <c r="BC51" s="275" t="s">
        <v>110</v>
      </c>
      <c r="BD51" s="275"/>
      <c r="BE51" s="169">
        <f>BE52-BE50</f>
        <v>17026076354.991848</v>
      </c>
      <c r="BF51" s="169">
        <f t="shared" ref="BF51:BJ51" si="15">BF52-BF50</f>
        <v>5470676372.2400007</v>
      </c>
      <c r="BG51" s="170">
        <f t="shared" si="15"/>
        <v>15118352000</v>
      </c>
      <c r="BH51" s="169">
        <f t="shared" si="15"/>
        <v>0</v>
      </c>
      <c r="BI51" s="169">
        <f t="shared" si="15"/>
        <v>270000000</v>
      </c>
      <c r="BJ51" s="169">
        <f t="shared" si="15"/>
        <v>37885104727.23185</v>
      </c>
      <c r="BM51" s="275" t="s">
        <v>110</v>
      </c>
      <c r="BN51" s="275"/>
      <c r="BO51" s="169">
        <v>17127570499.780001</v>
      </c>
      <c r="BP51" s="169">
        <v>5490780924.8500004</v>
      </c>
      <c r="BQ51" s="170">
        <v>15118352000</v>
      </c>
      <c r="BR51" s="169"/>
      <c r="BS51" s="169">
        <v>270000000</v>
      </c>
      <c r="BT51" s="169">
        <v>38006703424.629997</v>
      </c>
    </row>
    <row r="52" spans="1:74" ht="29.25" customHeight="1" x14ac:dyDescent="0.4">
      <c r="A52" s="283" t="s">
        <v>111</v>
      </c>
      <c r="B52" s="283"/>
      <c r="C52" s="204">
        <v>18368405049.400002</v>
      </c>
      <c r="D52" s="204">
        <v>482151520.89999998</v>
      </c>
      <c r="E52" s="204">
        <v>3768307160.7999997</v>
      </c>
      <c r="F52" s="204">
        <v>181711489.90000001</v>
      </c>
      <c r="G52" s="204">
        <v>10668352000</v>
      </c>
      <c r="H52" s="204">
        <f>C52+D52+E52+F52+G52</f>
        <v>33468927221.000004</v>
      </c>
      <c r="I52" s="205">
        <f>SUM(I50:I51)</f>
        <v>1</v>
      </c>
      <c r="J52" s="102"/>
      <c r="K52" s="84"/>
      <c r="L52" s="96" t="s">
        <v>111</v>
      </c>
      <c r="M52" s="97">
        <v>18656288435.799999</v>
      </c>
      <c r="N52" s="97">
        <v>561603948.70000005</v>
      </c>
      <c r="O52" s="97">
        <v>3904447162.1999998</v>
      </c>
      <c r="P52" s="97">
        <v>14668352000</v>
      </c>
      <c r="Q52" s="97">
        <v>600639495.60000002</v>
      </c>
      <c r="R52" s="97">
        <f>M52+N52+O52+P52+Q52</f>
        <v>38391331042.299995</v>
      </c>
      <c r="V52" s="84"/>
      <c r="W52" s="96" t="s">
        <v>111</v>
      </c>
      <c r="X52" s="97">
        <v>19157420767.900002</v>
      </c>
      <c r="Y52" s="97">
        <v>526569617</v>
      </c>
      <c r="Z52" s="97">
        <f>4700819474.43-526569617.6</f>
        <v>4174249856.8300004</v>
      </c>
      <c r="AA52" s="97">
        <v>15618352000</v>
      </c>
      <c r="AB52" s="97">
        <v>588186324.60000002</v>
      </c>
      <c r="AC52" s="97">
        <f>X52+Y52+Z52+AA52+AB52</f>
        <v>40064778566.330002</v>
      </c>
      <c r="AG52" s="289" t="s">
        <v>111</v>
      </c>
      <c r="AH52" s="289"/>
      <c r="AI52" s="167">
        <v>20201466025.700001</v>
      </c>
      <c r="AJ52" s="167">
        <f>5067194482.83-30340486.25</f>
        <v>5036853996.5799999</v>
      </c>
      <c r="AK52" s="167">
        <v>30340486.25</v>
      </c>
      <c r="AL52" s="167">
        <v>15618352000</v>
      </c>
      <c r="AM52" s="167">
        <v>547913432.5</v>
      </c>
      <c r="AN52" s="167">
        <v>259995931.40000001</v>
      </c>
      <c r="AO52" s="167">
        <f>AI52+AJ52+AK52+AL52+AO60+AM52+AN52</f>
        <v>41694921872.43</v>
      </c>
      <c r="AR52" s="274" t="s">
        <v>111</v>
      </c>
      <c r="AS52" s="274"/>
      <c r="AT52" s="200">
        <f>AT50+AT51</f>
        <v>20790729348.196682</v>
      </c>
      <c r="AU52" s="200">
        <f>AU50+AU51</f>
        <v>572612243.79999995</v>
      </c>
      <c r="AV52" s="200">
        <f>AV50+AV51</f>
        <v>4945798515.6000004</v>
      </c>
      <c r="AW52" s="200">
        <f>AW50+AW51</f>
        <v>15618352000</v>
      </c>
      <c r="AX52" s="200">
        <f t="shared" ref="AX52:AY52" si="16">AX50+AX51</f>
        <v>931698068.5</v>
      </c>
      <c r="AY52" s="200">
        <f t="shared" si="16"/>
        <v>300000000</v>
      </c>
      <c r="AZ52" s="200">
        <v>43159190176.099998</v>
      </c>
      <c r="BC52" s="274" t="s">
        <v>111</v>
      </c>
      <c r="BD52" s="274"/>
      <c r="BE52" s="200">
        <v>21149363583.939999</v>
      </c>
      <c r="BF52" s="200">
        <v>5957447523.7600002</v>
      </c>
      <c r="BG52" s="200">
        <v>15118352000</v>
      </c>
      <c r="BH52" s="200"/>
      <c r="BI52" s="200">
        <v>270000000</v>
      </c>
      <c r="BJ52" s="200">
        <f>BE52+BF52+BG52+BH52+BI52</f>
        <v>42495163107.699997</v>
      </c>
      <c r="BM52" s="274" t="s">
        <v>111</v>
      </c>
      <c r="BN52" s="274"/>
      <c r="BO52" s="200">
        <v>21624930849.200001</v>
      </c>
      <c r="BP52" s="200">
        <v>5887733127.8000002</v>
      </c>
      <c r="BQ52" s="200">
        <v>15118352000</v>
      </c>
      <c r="BR52" s="200"/>
      <c r="BS52" s="200">
        <v>270000000</v>
      </c>
      <c r="BT52" s="200">
        <v>42901015977</v>
      </c>
    </row>
    <row r="53" spans="1:74" ht="30.75" hidden="1" customHeight="1" thickBot="1" x14ac:dyDescent="0.45">
      <c r="A53" s="88"/>
      <c r="B53" s="100" t="s">
        <v>112</v>
      </c>
      <c r="C53" s="101"/>
      <c r="D53" s="101"/>
      <c r="E53" s="101">
        <f t="shared" ref="E53:E54" si="17">3847406614.3-D54</f>
        <v>3847406614.3000002</v>
      </c>
      <c r="F53" s="101"/>
      <c r="G53" s="101"/>
      <c r="H53" s="101"/>
      <c r="I53" s="101"/>
      <c r="J53" s="102"/>
      <c r="K53" s="88"/>
      <c r="L53" s="100" t="s">
        <v>112</v>
      </c>
      <c r="M53" s="101">
        <f>SUM(M50:M52)</f>
        <v>37312576871.599998</v>
      </c>
      <c r="N53" s="101"/>
      <c r="O53" s="101">
        <f t="shared" ref="O53:O54" si="18">3847406614.3-N54</f>
        <v>3847406614.3000002</v>
      </c>
      <c r="P53" s="101"/>
      <c r="Q53" s="101"/>
      <c r="R53" s="101"/>
      <c r="V53" s="106"/>
      <c r="W53" s="103" t="s">
        <v>112</v>
      </c>
      <c r="X53" s="104">
        <f>SUM(X50:X52)</f>
        <v>38314841535.800003</v>
      </c>
      <c r="Y53" s="104"/>
      <c r="Z53" s="107">
        <f t="shared" ref="Z53:Z54" si="19">3847406614.3-Y54</f>
        <v>3847406614.3000002</v>
      </c>
      <c r="AA53" s="105"/>
      <c r="AB53" s="105"/>
      <c r="AC53" s="108"/>
      <c r="AG53" s="271" t="s">
        <v>114</v>
      </c>
      <c r="AH53" s="271"/>
      <c r="AI53" s="271"/>
      <c r="AJ53" s="271"/>
      <c r="AK53" s="271"/>
      <c r="AL53" s="271"/>
      <c r="AM53" s="271"/>
      <c r="AN53" s="171"/>
      <c r="AO53" s="172">
        <f>AO50/AO52</f>
        <v>0.10688036402822346</v>
      </c>
      <c r="AR53" s="271" t="s">
        <v>114</v>
      </c>
      <c r="AS53" s="271"/>
      <c r="AT53" s="271"/>
      <c r="AU53" s="271"/>
      <c r="AV53" s="271"/>
      <c r="AW53" s="271"/>
      <c r="AX53" s="271"/>
      <c r="AY53" s="171"/>
      <c r="AZ53" s="172">
        <v>0.10077130638459282</v>
      </c>
      <c r="BC53" s="271" t="s">
        <v>114</v>
      </c>
      <c r="BD53" s="271"/>
      <c r="BE53" s="271"/>
      <c r="BF53" s="271"/>
      <c r="BG53" s="271"/>
      <c r="BH53" s="271"/>
      <c r="BI53" s="271"/>
      <c r="BJ53" s="171">
        <f>BJ50/BJ52</f>
        <v>0.10848430840903918</v>
      </c>
      <c r="BM53" s="271" t="s">
        <v>114</v>
      </c>
      <c r="BN53" s="271"/>
      <c r="BO53" s="271"/>
      <c r="BP53" s="271"/>
      <c r="BQ53" s="271"/>
      <c r="BR53" s="271"/>
      <c r="BS53" s="271"/>
      <c r="BT53" s="258"/>
    </row>
    <row r="54" spans="1:74" ht="48" hidden="1" customHeight="1" thickBot="1" x14ac:dyDescent="0.45">
      <c r="A54" s="88"/>
      <c r="B54" s="100" t="s">
        <v>113</v>
      </c>
      <c r="C54" s="101"/>
      <c r="D54" s="101"/>
      <c r="E54" s="101">
        <f t="shared" si="17"/>
        <v>3847406613.5479565</v>
      </c>
      <c r="F54" s="101"/>
      <c r="G54" s="101"/>
      <c r="H54" s="101"/>
      <c r="I54" s="101"/>
      <c r="J54" s="112"/>
      <c r="K54" s="88"/>
      <c r="L54" s="100" t="s">
        <v>113</v>
      </c>
      <c r="M54" s="101"/>
      <c r="N54" s="101"/>
      <c r="O54" s="101">
        <f t="shared" si="18"/>
        <v>3847406614.3000002</v>
      </c>
      <c r="P54" s="101"/>
      <c r="Q54" s="101"/>
      <c r="R54" s="101"/>
      <c r="V54" s="113"/>
      <c r="W54" s="109" t="s">
        <v>113</v>
      </c>
      <c r="X54" s="110"/>
      <c r="Y54" s="110"/>
      <c r="Z54" s="99">
        <f t="shared" si="19"/>
        <v>3847406614.3000002</v>
      </c>
      <c r="AA54" s="111"/>
      <c r="AB54" s="111"/>
      <c r="AC54" s="114"/>
      <c r="AG54" s="270" t="s">
        <v>115</v>
      </c>
      <c r="AH54" s="270"/>
      <c r="AI54" s="270"/>
      <c r="AJ54" s="270"/>
      <c r="AK54" s="270"/>
      <c r="AL54" s="270"/>
      <c r="AM54" s="270"/>
      <c r="AN54" s="173"/>
      <c r="AO54" s="174">
        <f>AO51/AO52</f>
        <v>0.89311963597177657</v>
      </c>
      <c r="AR54" s="270" t="s">
        <v>115</v>
      </c>
      <c r="AS54" s="270"/>
      <c r="AT54" s="270"/>
      <c r="AU54" s="270"/>
      <c r="AV54" s="270"/>
      <c r="AW54" s="270"/>
      <c r="AX54" s="270"/>
      <c r="AY54" s="173"/>
      <c r="AZ54" s="174">
        <v>0.89922869361533042</v>
      </c>
      <c r="BC54" s="270" t="s">
        <v>115</v>
      </c>
      <c r="BD54" s="270"/>
      <c r="BE54" s="270"/>
      <c r="BF54" s="270"/>
      <c r="BG54" s="270"/>
      <c r="BH54" s="270"/>
      <c r="BI54" s="270"/>
      <c r="BJ54" s="173">
        <f>BJ51/BJ52</f>
        <v>0.89151569159096089</v>
      </c>
      <c r="BM54" s="270" t="s">
        <v>115</v>
      </c>
      <c r="BN54" s="270"/>
      <c r="BO54" s="270"/>
      <c r="BP54" s="270"/>
      <c r="BQ54" s="270"/>
      <c r="BR54" s="270"/>
      <c r="BS54" s="270"/>
      <c r="BT54" s="257"/>
    </row>
    <row r="55" spans="1:74" s="119" customFormat="1" ht="30.75" customHeight="1" x14ac:dyDescent="0.55000000000000004">
      <c r="A55" s="284" t="s">
        <v>114</v>
      </c>
      <c r="B55" s="284"/>
      <c r="C55" s="101">
        <f t="shared" ref="C55:G55" si="20">C50/C52</f>
        <v>0.22638969006703644</v>
      </c>
      <c r="D55" s="101">
        <f t="shared" si="20"/>
        <v>0.75204354257738393</v>
      </c>
      <c r="E55" s="101">
        <f t="shared" si="20"/>
        <v>8.5282547012906981E-3</v>
      </c>
      <c r="F55" s="101">
        <f t="shared" si="20"/>
        <v>0</v>
      </c>
      <c r="G55" s="101">
        <f t="shared" si="20"/>
        <v>0</v>
      </c>
      <c r="H55" s="206">
        <f>H50/H52</f>
        <v>0.13604121569810274</v>
      </c>
      <c r="I55" s="206"/>
      <c r="J55" s="224"/>
      <c r="K55" s="210" t="s">
        <v>114</v>
      </c>
      <c r="L55" s="211"/>
      <c r="M55" s="212"/>
      <c r="N55" s="212"/>
      <c r="O55" s="212"/>
      <c r="P55" s="212"/>
      <c r="Q55" s="212"/>
      <c r="R55" s="213">
        <f>R50/R52</f>
        <v>0.12427895965963849</v>
      </c>
      <c r="V55" s="120" t="s">
        <v>114</v>
      </c>
      <c r="W55" s="115"/>
      <c r="X55" s="116"/>
      <c r="Y55" s="116"/>
      <c r="Z55" s="116"/>
      <c r="AA55" s="117"/>
      <c r="AB55" s="118"/>
      <c r="AC55" s="121">
        <f>AC50/AC52</f>
        <v>0.11388071867375789</v>
      </c>
      <c r="AG55" s="287" t="s">
        <v>114</v>
      </c>
      <c r="AH55" s="287"/>
      <c r="AI55" s="287"/>
      <c r="AJ55" s="287"/>
      <c r="AK55" s="287"/>
      <c r="AL55" s="287"/>
      <c r="AM55" s="287"/>
      <c r="AN55" s="176"/>
      <c r="AO55" s="137">
        <f>AO50/AO52</f>
        <v>0.10688036402822346</v>
      </c>
      <c r="AR55" s="222"/>
      <c r="AS55" s="222"/>
      <c r="AT55" s="222"/>
      <c r="AU55" s="222"/>
      <c r="AV55" s="222"/>
      <c r="AW55" s="222"/>
      <c r="AX55" s="222"/>
      <c r="AY55" s="222"/>
      <c r="AZ55" s="137">
        <f>AZ50/AZ52</f>
        <v>0.10077130638459282</v>
      </c>
      <c r="BC55" s="271" t="s">
        <v>114</v>
      </c>
      <c r="BD55" s="271"/>
      <c r="BE55" s="271"/>
      <c r="BF55" s="271"/>
      <c r="BG55" s="271"/>
      <c r="BH55" s="271"/>
      <c r="BI55" s="222"/>
      <c r="BJ55" s="249">
        <v>0.11</v>
      </c>
      <c r="BM55" s="271" t="s">
        <v>114</v>
      </c>
      <c r="BN55" s="271"/>
      <c r="BO55" s="271"/>
      <c r="BP55" s="271"/>
      <c r="BQ55" s="271"/>
      <c r="BR55" s="271"/>
      <c r="BS55" s="222"/>
      <c r="BT55" s="249">
        <v>0.11</v>
      </c>
    </row>
    <row r="56" spans="1:74" s="122" customFormat="1" ht="30.75" customHeight="1" x14ac:dyDescent="0.55000000000000004">
      <c r="A56" s="281" t="s">
        <v>115</v>
      </c>
      <c r="B56" s="281"/>
      <c r="C56" s="207">
        <f t="shared" ref="C56:G56" si="21">C51/C52</f>
        <v>0.77361030993296354</v>
      </c>
      <c r="D56" s="204">
        <f t="shared" si="21"/>
        <v>0.24795645742261604</v>
      </c>
      <c r="E56" s="204">
        <f t="shared" si="21"/>
        <v>0.99147174529870929</v>
      </c>
      <c r="F56" s="204">
        <f t="shared" si="21"/>
        <v>1</v>
      </c>
      <c r="G56" s="204">
        <f t="shared" si="21"/>
        <v>1</v>
      </c>
      <c r="H56" s="208">
        <f>H51/H52</f>
        <v>0.86395878430189721</v>
      </c>
      <c r="I56" s="208"/>
      <c r="J56" s="225"/>
      <c r="K56" s="209" t="s">
        <v>115</v>
      </c>
      <c r="L56" s="214"/>
      <c r="M56" s="215"/>
      <c r="N56" s="216"/>
      <c r="O56" s="216"/>
      <c r="P56" s="216"/>
      <c r="Q56" s="216"/>
      <c r="R56" s="217">
        <f>R51/R52</f>
        <v>0.87572104034036158</v>
      </c>
      <c r="V56" s="123" t="s">
        <v>115</v>
      </c>
      <c r="W56" s="124"/>
      <c r="X56" s="125"/>
      <c r="Y56" s="126"/>
      <c r="Z56" s="126"/>
      <c r="AA56" s="127"/>
      <c r="AB56" s="128"/>
      <c r="AC56" s="129">
        <f>AC51/AC52</f>
        <v>0.88611928132624207</v>
      </c>
      <c r="AG56" s="288" t="s">
        <v>115</v>
      </c>
      <c r="AH56" s="288"/>
      <c r="AI56" s="288"/>
      <c r="AJ56" s="288"/>
      <c r="AK56" s="288"/>
      <c r="AL56" s="288"/>
      <c r="AM56" s="288"/>
      <c r="AN56" s="177"/>
      <c r="AO56" s="138">
        <f>AO51/AO52</f>
        <v>0.89311963597177657</v>
      </c>
      <c r="AR56" s="223"/>
      <c r="AS56" s="223"/>
      <c r="AT56" s="223"/>
      <c r="AU56" s="223"/>
      <c r="AV56" s="223"/>
      <c r="AW56" s="223"/>
      <c r="AX56" s="223"/>
      <c r="AY56" s="223"/>
      <c r="AZ56" s="138">
        <f>AZ51/AZ52</f>
        <v>0.89922869361533042</v>
      </c>
      <c r="BC56" s="270" t="s">
        <v>115</v>
      </c>
      <c r="BD56" s="270"/>
      <c r="BE56" s="270"/>
      <c r="BF56" s="270"/>
      <c r="BG56" s="270"/>
      <c r="BH56" s="270"/>
      <c r="BI56" s="223"/>
      <c r="BJ56" s="250">
        <v>0.89</v>
      </c>
      <c r="BM56" s="270" t="s">
        <v>115</v>
      </c>
      <c r="BN56" s="270"/>
      <c r="BO56" s="270"/>
      <c r="BP56" s="270"/>
      <c r="BQ56" s="270"/>
      <c r="BR56" s="270"/>
      <c r="BS56" s="223"/>
      <c r="BT56" s="250">
        <v>0.89</v>
      </c>
    </row>
    <row r="57" spans="1:74" s="29" customFormat="1" ht="51" customHeight="1" x14ac:dyDescent="0.4">
      <c r="E57" s="30"/>
      <c r="H57" s="31"/>
      <c r="I57" s="31"/>
      <c r="J57" s="30"/>
      <c r="AG57" s="175"/>
      <c r="AH57" s="175"/>
      <c r="AI57" s="175"/>
      <c r="AJ57" s="175"/>
      <c r="AK57" s="175"/>
      <c r="AL57" s="175"/>
      <c r="AM57" s="175"/>
      <c r="AN57" s="175"/>
      <c r="AO57" s="175"/>
      <c r="BO57" s="30"/>
      <c r="BP57" s="30"/>
      <c r="BT57" s="30"/>
      <c r="BU57" s="261"/>
    </row>
    <row r="58" spans="1:74" ht="34.5" customHeight="1" x14ac:dyDescent="0.4">
      <c r="A58" s="29"/>
      <c r="C58" s="87"/>
      <c r="D58" s="87"/>
      <c r="E58" s="87"/>
      <c r="F58" s="87"/>
      <c r="G58" s="87"/>
      <c r="BO58" s="130"/>
      <c r="BP58" s="130"/>
      <c r="BT58" s="130"/>
      <c r="BU58" s="262"/>
    </row>
    <row r="59" spans="1:74" x14ac:dyDescent="0.4">
      <c r="B59" s="87"/>
      <c r="C59" s="130"/>
      <c r="D59" s="131"/>
      <c r="H59" s="132"/>
      <c r="I59" s="132"/>
      <c r="BO59" s="87"/>
      <c r="BP59" s="130"/>
      <c r="BT59" s="130"/>
    </row>
    <row r="60" spans="1:74" x14ac:dyDescent="0.4">
      <c r="H60" s="132"/>
      <c r="I60" s="132"/>
      <c r="BO60" s="130"/>
      <c r="BP60" s="130"/>
      <c r="BT60" s="130"/>
    </row>
    <row r="61" spans="1:74" x14ac:dyDescent="0.4">
      <c r="C61" s="130"/>
      <c r="H61" s="132"/>
      <c r="I61" s="132"/>
      <c r="BO61" s="130"/>
      <c r="BT61" s="130"/>
    </row>
    <row r="64" spans="1:74" x14ac:dyDescent="0.4">
      <c r="C64" s="87"/>
      <c r="D64" s="87"/>
    </row>
    <row r="66" spans="8:9" x14ac:dyDescent="0.4">
      <c r="H66" s="132"/>
      <c r="I66" s="132"/>
    </row>
    <row r="67" spans="8:9" x14ac:dyDescent="0.4">
      <c r="H67" s="132"/>
      <c r="I67" s="132"/>
    </row>
    <row r="68" spans="8:9" x14ac:dyDescent="0.4">
      <c r="H68" s="132"/>
      <c r="I68" s="132"/>
    </row>
  </sheetData>
  <mergeCells count="46">
    <mergeCell ref="BC7:BJ7"/>
    <mergeCell ref="BC50:BD50"/>
    <mergeCell ref="BC53:BI53"/>
    <mergeCell ref="BC54:BI54"/>
    <mergeCell ref="BC56:BH56"/>
    <mergeCell ref="BC8:BJ8"/>
    <mergeCell ref="BC51:BD51"/>
    <mergeCell ref="BC52:BD52"/>
    <mergeCell ref="BC55:BH55"/>
    <mergeCell ref="AG53:AM53"/>
    <mergeCell ref="AG54:AM54"/>
    <mergeCell ref="AG7:AN7"/>
    <mergeCell ref="AG55:AM55"/>
    <mergeCell ref="AG56:AM56"/>
    <mergeCell ref="AG8:AO8"/>
    <mergeCell ref="AG50:AH50"/>
    <mergeCell ref="AG51:AH51"/>
    <mergeCell ref="AG52:AH52"/>
    <mergeCell ref="K6:R6"/>
    <mergeCell ref="K7:R7"/>
    <mergeCell ref="A6:H6"/>
    <mergeCell ref="A7:H7"/>
    <mergeCell ref="I10:I12"/>
    <mergeCell ref="W7:AD7"/>
    <mergeCell ref="AA10:AA11"/>
    <mergeCell ref="AB10:AB11"/>
    <mergeCell ref="AC10:AC11"/>
    <mergeCell ref="A56:B56"/>
    <mergeCell ref="A51:B51"/>
    <mergeCell ref="A52:B52"/>
    <mergeCell ref="A55:B55"/>
    <mergeCell ref="AR54:AX54"/>
    <mergeCell ref="AR53:AX53"/>
    <mergeCell ref="AR8:AZ8"/>
    <mergeCell ref="AR52:AS52"/>
    <mergeCell ref="AR7:AZ7"/>
    <mergeCell ref="AR50:AS50"/>
    <mergeCell ref="AR51:AS51"/>
    <mergeCell ref="BM54:BS54"/>
    <mergeCell ref="BM55:BR55"/>
    <mergeCell ref="BM56:BR56"/>
    <mergeCell ref="BM7:BT7"/>
    <mergeCell ref="BM50:BN50"/>
    <mergeCell ref="BM51:BN51"/>
    <mergeCell ref="BM52:BN52"/>
    <mergeCell ref="BM53:BS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Domestic Debt</vt:lpstr>
      <vt:lpstr>External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MOSES WANIKO</cp:lastModifiedBy>
  <dcterms:created xsi:type="dcterms:W3CDTF">2022-10-17T09:57:54Z</dcterms:created>
  <dcterms:modified xsi:type="dcterms:W3CDTF">2024-11-20T06:04:35Z</dcterms:modified>
</cp:coreProperties>
</file>